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yasiasg-my.sharepoint.com/personal/divya_b_payasia_asia/Documents/Documents/Personal/Power Bi Projects/Chandoo/"/>
    </mc:Choice>
  </mc:AlternateContent>
  <xr:revisionPtr revIDLastSave="25" documentId="8_{6933B89B-0137-4659-9227-D256B9AE2763}" xr6:coauthVersionLast="47" xr6:coauthVersionMax="47" xr10:uidLastSave="{25C56E47-CE53-4D9A-8B7C-E0E6797F2F7B}"/>
  <bookViews>
    <workbookView xWindow="-120" yWindow="-120" windowWidth="20730" windowHeight="11160" tabRatio="755" activeTab="4" xr2:uid="{4F1499B6-2406-4A9B-87AA-9EF2D569309F}"/>
  </bookViews>
  <sheets>
    <sheet name="Pivot Sales by country" sheetId="4" r:id="rId1"/>
    <sheet name="Top 5 Product" sheetId="5" r:id="rId2"/>
    <sheet name="Best SalesPerson" sheetId="7" r:id="rId3"/>
    <sheet name="Profit" sheetId="9" r:id="rId4"/>
    <sheet name="Raw Data" sheetId="1" r:id="rId5"/>
    <sheet name="Dynamic Sales Report" sheetId="10" r:id="rId6"/>
    <sheet name="EDA" sheetId="3" r:id="rId7"/>
    <sheet name="Charts" sheetId="6" r:id="rId8"/>
    <sheet name="Statatics" sheetId="2" r:id="rId9"/>
  </sheets>
  <definedNames>
    <definedName name="_xlchart.v1.0" hidden="1">Charts!$H$4</definedName>
    <definedName name="_xlchart.v1.1" hidden="1">Charts!$H$5:$H$304</definedName>
    <definedName name="_xlcn.WorksheetConnection_Book1Table1" hidden="1">Table1[]</definedName>
  </definedNames>
  <calcPr calcId="191029"/>
  <pivotCaches>
    <pivotCache cacheId="0" r:id="rId10"/>
    <pivotCache cacheId="1" r:id="rId11"/>
    <pivotCache cacheId="2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1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0" l="1"/>
  <c r="K10" i="10" l="1"/>
  <c r="E11" i="10"/>
  <c r="E10" i="10"/>
  <c r="E13" i="10"/>
  <c r="D13" i="10"/>
  <c r="D11" i="10"/>
  <c r="D10" i="10"/>
  <c r="E12" i="10" l="1"/>
  <c r="D12" i="10"/>
  <c r="J16" i="10"/>
  <c r="L16" i="10" s="1"/>
  <c r="K18" i="10"/>
  <c r="J15" i="10"/>
  <c r="L15" i="10" s="1"/>
  <c r="K17" i="10"/>
  <c r="J13" i="10"/>
  <c r="L13" i="10" s="1"/>
  <c r="K15" i="10"/>
  <c r="J10" i="10"/>
  <c r="L10" i="10" s="1"/>
  <c r="J12" i="10"/>
  <c r="L12" i="10" s="1"/>
  <c r="K14" i="10"/>
  <c r="J19" i="10"/>
  <c r="L19" i="10" s="1"/>
  <c r="J11" i="10"/>
  <c r="L11" i="10" s="1"/>
  <c r="K13" i="10"/>
  <c r="J14" i="10"/>
  <c r="L14" i="10" s="1"/>
  <c r="J18" i="10"/>
  <c r="L18" i="10" s="1"/>
  <c r="K12" i="10"/>
  <c r="K16" i="10"/>
  <c r="J17" i="10"/>
  <c r="L17" i="10" s="1"/>
  <c r="K19" i="10"/>
  <c r="K11" i="10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L6" i="2"/>
  <c r="L7" i="2"/>
  <c r="L8" i="2"/>
  <c r="L9" i="2"/>
  <c r="L10" i="2"/>
  <c r="L5" i="2"/>
  <c r="J6" i="2"/>
  <c r="K6" i="2" s="1"/>
  <c r="J7" i="2"/>
  <c r="K7" i="2" s="1"/>
  <c r="J8" i="2"/>
  <c r="K8" i="2" s="1"/>
  <c r="J9" i="2"/>
  <c r="K9" i="2" s="1"/>
  <c r="J10" i="2"/>
  <c r="K10" i="2" s="1"/>
  <c r="J5" i="2"/>
  <c r="K5" i="2" s="1"/>
  <c r="D15" i="2"/>
  <c r="D14" i="2"/>
  <c r="D13" i="2"/>
  <c r="E12" i="2"/>
  <c r="E11" i="2"/>
  <c r="D12" i="2"/>
  <c r="D11" i="2"/>
  <c r="E9" i="2"/>
  <c r="E10" i="2"/>
  <c r="D10" i="2"/>
  <c r="D9" i="2"/>
  <c r="E8" i="2"/>
  <c r="D8" i="2"/>
  <c r="E6" i="2"/>
  <c r="D6" i="2"/>
  <c r="E5" i="2"/>
  <c r="D5" i="2"/>
  <c r="E7" i="2" l="1"/>
  <c r="D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B9FFB0-5C22-4FFB-A0C0-0B4314A5368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1A7C429-4D76-4F41-9A91-C31742AA08CF}" name="WorksheetConnection_Book1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Book1Table1"/>
        </x15:connection>
      </ext>
    </extLst>
  </connection>
</connections>
</file>

<file path=xl/sharedStrings.xml><?xml version="1.0" encoding="utf-8"?>
<sst xmlns="http://schemas.openxmlformats.org/spreadsheetml/2006/main" count="2860" uniqueCount="80">
  <si>
    <t>Sales Person</t>
  </si>
  <si>
    <t>Geography</t>
  </si>
  <si>
    <t>Product</t>
  </si>
  <si>
    <t>Amount</t>
  </si>
  <si>
    <t>Units</t>
  </si>
  <si>
    <t>Ram Mahesh</t>
  </si>
  <si>
    <t>New Zealand</t>
  </si>
  <si>
    <t>70% Dark Bites</t>
  </si>
  <si>
    <t>Brien Boise</t>
  </si>
  <si>
    <t>USA</t>
  </si>
  <si>
    <t>Choco Coated Almonds</t>
  </si>
  <si>
    <t>Husein Augar</t>
  </si>
  <si>
    <t>Almond Choco</t>
  </si>
  <si>
    <t>Carla Molina</t>
  </si>
  <si>
    <t>Canada</t>
  </si>
  <si>
    <t>Drinking Coco</t>
  </si>
  <si>
    <t>Curtice Advani</t>
  </si>
  <si>
    <t>UK</t>
  </si>
  <si>
    <t>White Choc</t>
  </si>
  <si>
    <t>Peanut Butter Cubes</t>
  </si>
  <si>
    <t>Australia</t>
  </si>
  <si>
    <t>Smooth Sliky Salty</t>
  </si>
  <si>
    <t>After Nines</t>
  </si>
  <si>
    <t>Ches Bonnell</t>
  </si>
  <si>
    <t>50% Dark Bites</t>
  </si>
  <si>
    <t>Gigi Bohling</t>
  </si>
  <si>
    <t>Barr Faughny</t>
  </si>
  <si>
    <t>Gunar Cockshoot</t>
  </si>
  <si>
    <t>Eclairs</t>
  </si>
  <si>
    <t>Mint Chip Choco</t>
  </si>
  <si>
    <t>India</t>
  </si>
  <si>
    <t>Milk Bars</t>
  </si>
  <si>
    <t>Manuka Honey Choco</t>
  </si>
  <si>
    <t>Orange Choco</t>
  </si>
  <si>
    <t>Fruit &amp; Nut Bars</t>
  </si>
  <si>
    <t>Oby Sorrel</t>
  </si>
  <si>
    <t>99% Dark &amp; Pure</t>
  </si>
  <si>
    <t>Raspberry Choco</t>
  </si>
  <si>
    <t>85% Dark Bars</t>
  </si>
  <si>
    <t>Organic Choco Syrup</t>
  </si>
  <si>
    <t>Caramel Stuffed Bars</t>
  </si>
  <si>
    <t>Spicy Special Slims</t>
  </si>
  <si>
    <t>Baker's Choco Chips</t>
  </si>
  <si>
    <t>Cost per unit</t>
  </si>
  <si>
    <t>Quick statistics</t>
  </si>
  <si>
    <t>Exploratory Data Analysis (EDA) with CF</t>
  </si>
  <si>
    <t>Sales by country (with formulas)</t>
  </si>
  <si>
    <t>Sales by country (with pivots)</t>
  </si>
  <si>
    <t>Top 5 products by $ per unit</t>
  </si>
  <si>
    <t>Are there any anomalies in the data?</t>
  </si>
  <si>
    <t>Best Sales person by country</t>
  </si>
  <si>
    <t>Profits by product (using products table) - See column Y</t>
  </si>
  <si>
    <t>Dynamic country-level Sales Report</t>
  </si>
  <si>
    <t>Which products to discontinue?</t>
  </si>
  <si>
    <t>Amounts</t>
  </si>
  <si>
    <t>Min</t>
  </si>
  <si>
    <t>Max</t>
  </si>
  <si>
    <t>Median</t>
  </si>
  <si>
    <t>Average</t>
  </si>
  <si>
    <t>Quartile</t>
  </si>
  <si>
    <t>Range</t>
  </si>
  <si>
    <t>Country</t>
  </si>
  <si>
    <t>2nd quartile</t>
  </si>
  <si>
    <t>3rd quartile</t>
  </si>
  <si>
    <t>SalesPerson</t>
  </si>
  <si>
    <t>Row Labels</t>
  </si>
  <si>
    <t>Grand Total</t>
  </si>
  <si>
    <t>Sum of Amount</t>
  </si>
  <si>
    <t>sales per unit</t>
  </si>
  <si>
    <t>Cost Amount</t>
  </si>
  <si>
    <t>profit</t>
  </si>
  <si>
    <t>Sales</t>
  </si>
  <si>
    <t>Cost</t>
  </si>
  <si>
    <t>Profit</t>
  </si>
  <si>
    <t>Quantity</t>
  </si>
  <si>
    <t>Total</t>
  </si>
  <si>
    <t>units</t>
  </si>
  <si>
    <t>By Sales Person</t>
  </si>
  <si>
    <t>Number of Transcation</t>
  </si>
  <si>
    <t>Quick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</si>
</sst>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&quot;$&quot;#,##0.00_);[Red]\(&quot;$&quot;#,##0.00\)"/>
    <numFmt numFmtId="166" formatCode="_-[$$-409]* #,##0.00_ ;_-[$$-409]* \-#,##0.00\ ;_-[$$-409]* &quot;-&quot;??_ ;_-@_ "/>
    <numFmt numFmtId="167" formatCode="_-[$$-409]* #,##0_ ;_-[$$-409]* \-#,##0\ ;_-[$$-409]* &quot;-&quot;??_ ;_-@_ 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/>
      <diagonal/>
    </border>
    <border>
      <left/>
      <right/>
      <top style="thin">
        <color theme="2" tint="-0.249977111117893"/>
      </top>
      <bottom/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9.9948118533890809E-2"/>
      </bottom>
      <diagonal/>
    </border>
    <border>
      <left/>
      <right/>
      <top/>
      <bottom style="thin">
        <color theme="2" tint="-9.9948118533890809E-2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64" fontId="0" fillId="0" borderId="0" xfId="0" applyNumberFormat="1"/>
    <xf numFmtId="3" fontId="0" fillId="0" borderId="0" xfId="0" applyNumberFormat="1"/>
    <xf numFmtId="0" fontId="0" fillId="0" borderId="1" xfId="0" applyBorder="1"/>
    <xf numFmtId="0" fontId="0" fillId="0" borderId="2" xfId="0" applyBorder="1"/>
    <xf numFmtId="165" fontId="0" fillId="0" borderId="0" xfId="0" applyNumberFormat="1"/>
    <xf numFmtId="0" fontId="0" fillId="4" borderId="0" xfId="0" applyFill="1"/>
    <xf numFmtId="0" fontId="0" fillId="0" borderId="4" xfId="0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6" xfId="0" applyFont="1" applyFill="1" applyBorder="1" applyAlignment="1">
      <alignment horizontal="right"/>
    </xf>
    <xf numFmtId="0" fontId="1" fillId="2" borderId="7" xfId="0" applyFont="1" applyFill="1" applyBorder="1" applyAlignment="1">
      <alignment horizontal="right"/>
    </xf>
    <xf numFmtId="0" fontId="0" fillId="3" borderId="5" xfId="0" applyFill="1" applyBorder="1"/>
    <xf numFmtId="0" fontId="0" fillId="3" borderId="6" xfId="0" applyFill="1" applyBorder="1"/>
    <xf numFmtId="164" fontId="0" fillId="3" borderId="6" xfId="0" applyNumberFormat="1" applyFill="1" applyBorder="1"/>
    <xf numFmtId="3" fontId="0" fillId="3" borderId="7" xfId="0" applyNumberFormat="1" applyFill="1" applyBorder="1"/>
    <xf numFmtId="0" fontId="0" fillId="0" borderId="5" xfId="0" applyBorder="1"/>
    <xf numFmtId="0" fontId="0" fillId="0" borderId="6" xfId="0" applyBorder="1"/>
    <xf numFmtId="164" fontId="0" fillId="0" borderId="6" xfId="0" applyNumberFormat="1" applyBorder="1"/>
    <xf numFmtId="3" fontId="0" fillId="0" borderId="7" xfId="0" applyNumberFormat="1" applyBorder="1"/>
    <xf numFmtId="164" fontId="0" fillId="0" borderId="2" xfId="0" applyNumberFormat="1" applyBorder="1"/>
    <xf numFmtId="3" fontId="0" fillId="0" borderId="3" xfId="0" applyNumberFormat="1" applyBorder="1"/>
    <xf numFmtId="0" fontId="0" fillId="0" borderId="8" xfId="0" applyBorder="1"/>
    <xf numFmtId="0" fontId="2" fillId="0" borderId="8" xfId="0" applyFont="1" applyBorder="1" applyAlignment="1">
      <alignment horizontal="right"/>
    </xf>
    <xf numFmtId="0" fontId="2" fillId="0" borderId="8" xfId="0" applyFont="1" applyBorder="1"/>
    <xf numFmtId="0" fontId="1" fillId="2" borderId="9" xfId="0" applyFont="1" applyFill="1" applyBorder="1"/>
    <xf numFmtId="0" fontId="1" fillId="5" borderId="9" xfId="0" applyFont="1" applyFill="1" applyBorder="1" applyAlignment="1">
      <alignment horizontal="right"/>
    </xf>
    <xf numFmtId="0" fontId="0" fillId="0" borderId="9" xfId="0" applyBorder="1"/>
    <xf numFmtId="167" fontId="0" fillId="0" borderId="9" xfId="0" applyNumberFormat="1" applyBorder="1"/>
    <xf numFmtId="0" fontId="3" fillId="0" borderId="9" xfId="0" applyFont="1" applyBorder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left" indent="1"/>
    </xf>
    <xf numFmtId="166" fontId="0" fillId="0" borderId="8" xfId="0" applyNumberFormat="1" applyBorder="1"/>
    <xf numFmtId="0" fontId="2" fillId="6" borderId="8" xfId="0" applyFont="1" applyFill="1" applyBorder="1"/>
    <xf numFmtId="0" fontId="2" fillId="6" borderId="8" xfId="0" applyFont="1" applyFill="1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2" fillId="0" borderId="12" xfId="0" applyFont="1" applyBorder="1"/>
    <xf numFmtId="0" fontId="0" fillId="0" borderId="12" xfId="0" applyBorder="1"/>
    <xf numFmtId="0" fontId="0" fillId="0" borderId="13" xfId="0" applyBorder="1"/>
    <xf numFmtId="0" fontId="2" fillId="0" borderId="13" xfId="0" applyFont="1" applyBorder="1"/>
    <xf numFmtId="0" fontId="2" fillId="0" borderId="14" xfId="0" applyFont="1" applyBorder="1"/>
    <xf numFmtId="0" fontId="0" fillId="0" borderId="14" xfId="0" applyBorder="1"/>
    <xf numFmtId="0" fontId="0" fillId="0" borderId="15" xfId="0" applyBorder="1"/>
    <xf numFmtId="0" fontId="2" fillId="6" borderId="11" xfId="0" applyFont="1" applyFill="1" applyBorder="1" applyAlignment="1">
      <alignment horizontal="left"/>
    </xf>
  </cellXfs>
  <cellStyles count="1">
    <cellStyle name="Normal" xfId="0" builtinId="0"/>
  </cellStyles>
  <dxfs count="6">
    <dxf>
      <font>
        <color theme="4"/>
      </font>
      <fill>
        <patternFill>
          <bgColor theme="4"/>
        </patternFill>
      </fill>
    </dxf>
    <dxf>
      <numFmt numFmtId="165" formatCode="&quot;$&quot;#,##0.00_);[Red]\(&quot;$&quot;#,##0.00\)"/>
    </dxf>
    <dxf>
      <numFmt numFmtId="0" formatCode="General"/>
    </dxf>
    <dxf>
      <numFmt numFmtId="3" formatCode="#,##0"/>
    </dxf>
    <dxf>
      <numFmt numFmtId="164" formatCode="&quot;$&quot;#,##0_);[Red]\(&quot;$&quot;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Charts!$G$4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Charts!$G$5:$G$304</c:f>
              <c:numCache>
                <c:formatCode>"$"#,##0_);[Red]\("$"#,##0\)</c:formatCode>
                <c:ptCount val="300"/>
                <c:pt idx="0">
                  <c:v>5586</c:v>
                </c:pt>
                <c:pt idx="1">
                  <c:v>798</c:v>
                </c:pt>
                <c:pt idx="2">
                  <c:v>819</c:v>
                </c:pt>
                <c:pt idx="3">
                  <c:v>7777</c:v>
                </c:pt>
                <c:pt idx="4">
                  <c:v>8463</c:v>
                </c:pt>
                <c:pt idx="5">
                  <c:v>1785</c:v>
                </c:pt>
                <c:pt idx="6">
                  <c:v>6706</c:v>
                </c:pt>
                <c:pt idx="7">
                  <c:v>3556</c:v>
                </c:pt>
                <c:pt idx="8">
                  <c:v>8008</c:v>
                </c:pt>
                <c:pt idx="9">
                  <c:v>2275</c:v>
                </c:pt>
                <c:pt idx="10">
                  <c:v>8869</c:v>
                </c:pt>
                <c:pt idx="11">
                  <c:v>2100</c:v>
                </c:pt>
                <c:pt idx="12">
                  <c:v>1904</c:v>
                </c:pt>
                <c:pt idx="13">
                  <c:v>1302</c:v>
                </c:pt>
                <c:pt idx="14">
                  <c:v>3052</c:v>
                </c:pt>
                <c:pt idx="15">
                  <c:v>6853</c:v>
                </c:pt>
                <c:pt idx="16">
                  <c:v>1932</c:v>
                </c:pt>
                <c:pt idx="17">
                  <c:v>3402</c:v>
                </c:pt>
                <c:pt idx="18">
                  <c:v>938</c:v>
                </c:pt>
                <c:pt idx="19">
                  <c:v>2702</c:v>
                </c:pt>
                <c:pt idx="20">
                  <c:v>4480</c:v>
                </c:pt>
                <c:pt idx="21">
                  <c:v>4326</c:v>
                </c:pt>
                <c:pt idx="22">
                  <c:v>3339</c:v>
                </c:pt>
                <c:pt idx="23">
                  <c:v>2471</c:v>
                </c:pt>
                <c:pt idx="24">
                  <c:v>15610</c:v>
                </c:pt>
                <c:pt idx="25">
                  <c:v>4487</c:v>
                </c:pt>
                <c:pt idx="26">
                  <c:v>7308</c:v>
                </c:pt>
                <c:pt idx="27">
                  <c:v>4592</c:v>
                </c:pt>
                <c:pt idx="28">
                  <c:v>10129</c:v>
                </c:pt>
                <c:pt idx="29">
                  <c:v>3689</c:v>
                </c:pt>
                <c:pt idx="30">
                  <c:v>854</c:v>
                </c:pt>
                <c:pt idx="31">
                  <c:v>3920</c:v>
                </c:pt>
                <c:pt idx="32">
                  <c:v>3164</c:v>
                </c:pt>
                <c:pt idx="33">
                  <c:v>819</c:v>
                </c:pt>
                <c:pt idx="34">
                  <c:v>8841</c:v>
                </c:pt>
                <c:pt idx="35">
                  <c:v>6657</c:v>
                </c:pt>
                <c:pt idx="36">
                  <c:v>1589</c:v>
                </c:pt>
                <c:pt idx="37">
                  <c:v>4753</c:v>
                </c:pt>
                <c:pt idx="38">
                  <c:v>2870</c:v>
                </c:pt>
                <c:pt idx="39">
                  <c:v>5670</c:v>
                </c:pt>
                <c:pt idx="40">
                  <c:v>9632</c:v>
                </c:pt>
                <c:pt idx="41">
                  <c:v>5194</c:v>
                </c:pt>
                <c:pt idx="42">
                  <c:v>3507</c:v>
                </c:pt>
                <c:pt idx="43">
                  <c:v>245</c:v>
                </c:pt>
                <c:pt idx="44">
                  <c:v>1134</c:v>
                </c:pt>
                <c:pt idx="45">
                  <c:v>4858</c:v>
                </c:pt>
                <c:pt idx="46">
                  <c:v>3808</c:v>
                </c:pt>
                <c:pt idx="47">
                  <c:v>7259</c:v>
                </c:pt>
                <c:pt idx="48">
                  <c:v>6657</c:v>
                </c:pt>
                <c:pt idx="49">
                  <c:v>1085</c:v>
                </c:pt>
                <c:pt idx="50">
                  <c:v>1778</c:v>
                </c:pt>
                <c:pt idx="51">
                  <c:v>1071</c:v>
                </c:pt>
                <c:pt idx="52">
                  <c:v>2317</c:v>
                </c:pt>
                <c:pt idx="53">
                  <c:v>5677</c:v>
                </c:pt>
                <c:pt idx="54">
                  <c:v>2415</c:v>
                </c:pt>
                <c:pt idx="55">
                  <c:v>6755</c:v>
                </c:pt>
                <c:pt idx="56">
                  <c:v>5551</c:v>
                </c:pt>
                <c:pt idx="57">
                  <c:v>385</c:v>
                </c:pt>
                <c:pt idx="58">
                  <c:v>4753</c:v>
                </c:pt>
                <c:pt idx="59">
                  <c:v>4438</c:v>
                </c:pt>
                <c:pt idx="60">
                  <c:v>3094</c:v>
                </c:pt>
                <c:pt idx="61">
                  <c:v>2856</c:v>
                </c:pt>
                <c:pt idx="62">
                  <c:v>7833</c:v>
                </c:pt>
                <c:pt idx="63">
                  <c:v>4585</c:v>
                </c:pt>
                <c:pt idx="64">
                  <c:v>1526</c:v>
                </c:pt>
                <c:pt idx="65">
                  <c:v>6279</c:v>
                </c:pt>
                <c:pt idx="66">
                  <c:v>12348</c:v>
                </c:pt>
                <c:pt idx="67">
                  <c:v>2464</c:v>
                </c:pt>
                <c:pt idx="68">
                  <c:v>1701</c:v>
                </c:pt>
                <c:pt idx="69">
                  <c:v>10311</c:v>
                </c:pt>
                <c:pt idx="70">
                  <c:v>714</c:v>
                </c:pt>
                <c:pt idx="71">
                  <c:v>567</c:v>
                </c:pt>
                <c:pt idx="72">
                  <c:v>6608</c:v>
                </c:pt>
                <c:pt idx="73">
                  <c:v>3101</c:v>
                </c:pt>
                <c:pt idx="74">
                  <c:v>1274</c:v>
                </c:pt>
                <c:pt idx="75">
                  <c:v>2009</c:v>
                </c:pt>
                <c:pt idx="76">
                  <c:v>7455</c:v>
                </c:pt>
                <c:pt idx="77">
                  <c:v>7651</c:v>
                </c:pt>
                <c:pt idx="78">
                  <c:v>3752</c:v>
                </c:pt>
                <c:pt idx="79">
                  <c:v>8890</c:v>
                </c:pt>
                <c:pt idx="80">
                  <c:v>5012</c:v>
                </c:pt>
                <c:pt idx="81">
                  <c:v>9835</c:v>
                </c:pt>
                <c:pt idx="82">
                  <c:v>4242</c:v>
                </c:pt>
                <c:pt idx="83">
                  <c:v>259</c:v>
                </c:pt>
                <c:pt idx="84">
                  <c:v>11522</c:v>
                </c:pt>
                <c:pt idx="85">
                  <c:v>5355</c:v>
                </c:pt>
                <c:pt idx="86">
                  <c:v>2639</c:v>
                </c:pt>
                <c:pt idx="87">
                  <c:v>1771</c:v>
                </c:pt>
                <c:pt idx="88">
                  <c:v>98</c:v>
                </c:pt>
                <c:pt idx="89">
                  <c:v>13391</c:v>
                </c:pt>
                <c:pt idx="90">
                  <c:v>9926</c:v>
                </c:pt>
                <c:pt idx="91">
                  <c:v>7280</c:v>
                </c:pt>
                <c:pt idx="92">
                  <c:v>4424</c:v>
                </c:pt>
                <c:pt idx="93">
                  <c:v>966</c:v>
                </c:pt>
                <c:pt idx="94">
                  <c:v>1974</c:v>
                </c:pt>
                <c:pt idx="95">
                  <c:v>1890</c:v>
                </c:pt>
                <c:pt idx="96">
                  <c:v>861</c:v>
                </c:pt>
                <c:pt idx="97">
                  <c:v>1925</c:v>
                </c:pt>
                <c:pt idx="98">
                  <c:v>8862</c:v>
                </c:pt>
                <c:pt idx="99">
                  <c:v>4949</c:v>
                </c:pt>
                <c:pt idx="100">
                  <c:v>2954</c:v>
                </c:pt>
                <c:pt idx="101">
                  <c:v>938</c:v>
                </c:pt>
                <c:pt idx="102">
                  <c:v>2114</c:v>
                </c:pt>
                <c:pt idx="103">
                  <c:v>7021</c:v>
                </c:pt>
                <c:pt idx="104">
                  <c:v>6580</c:v>
                </c:pt>
                <c:pt idx="105">
                  <c:v>3864</c:v>
                </c:pt>
                <c:pt idx="106">
                  <c:v>2646</c:v>
                </c:pt>
                <c:pt idx="107">
                  <c:v>2324</c:v>
                </c:pt>
                <c:pt idx="108">
                  <c:v>7847</c:v>
                </c:pt>
                <c:pt idx="109">
                  <c:v>6118</c:v>
                </c:pt>
                <c:pt idx="110">
                  <c:v>4725</c:v>
                </c:pt>
                <c:pt idx="111">
                  <c:v>707</c:v>
                </c:pt>
                <c:pt idx="112">
                  <c:v>4956</c:v>
                </c:pt>
                <c:pt idx="113">
                  <c:v>4018</c:v>
                </c:pt>
                <c:pt idx="114">
                  <c:v>5474</c:v>
                </c:pt>
                <c:pt idx="115">
                  <c:v>2023</c:v>
                </c:pt>
                <c:pt idx="116">
                  <c:v>21</c:v>
                </c:pt>
                <c:pt idx="117">
                  <c:v>3773</c:v>
                </c:pt>
                <c:pt idx="118">
                  <c:v>9443</c:v>
                </c:pt>
                <c:pt idx="119">
                  <c:v>4018</c:v>
                </c:pt>
                <c:pt idx="120">
                  <c:v>973</c:v>
                </c:pt>
                <c:pt idx="121">
                  <c:v>3794</c:v>
                </c:pt>
                <c:pt idx="122">
                  <c:v>98</c:v>
                </c:pt>
                <c:pt idx="123">
                  <c:v>5019</c:v>
                </c:pt>
                <c:pt idx="124">
                  <c:v>4970</c:v>
                </c:pt>
                <c:pt idx="125">
                  <c:v>4305</c:v>
                </c:pt>
                <c:pt idx="126">
                  <c:v>4417</c:v>
                </c:pt>
                <c:pt idx="127">
                  <c:v>14329</c:v>
                </c:pt>
                <c:pt idx="128">
                  <c:v>5019</c:v>
                </c:pt>
                <c:pt idx="129">
                  <c:v>3759</c:v>
                </c:pt>
                <c:pt idx="130">
                  <c:v>42</c:v>
                </c:pt>
                <c:pt idx="131">
                  <c:v>959</c:v>
                </c:pt>
                <c:pt idx="132">
                  <c:v>6027</c:v>
                </c:pt>
                <c:pt idx="133">
                  <c:v>3983</c:v>
                </c:pt>
                <c:pt idx="134">
                  <c:v>2429</c:v>
                </c:pt>
                <c:pt idx="135">
                  <c:v>336</c:v>
                </c:pt>
                <c:pt idx="136">
                  <c:v>2205</c:v>
                </c:pt>
                <c:pt idx="137">
                  <c:v>1568</c:v>
                </c:pt>
                <c:pt idx="138">
                  <c:v>11571</c:v>
                </c:pt>
                <c:pt idx="139">
                  <c:v>2205</c:v>
                </c:pt>
                <c:pt idx="140">
                  <c:v>2289</c:v>
                </c:pt>
                <c:pt idx="141">
                  <c:v>1400</c:v>
                </c:pt>
                <c:pt idx="142">
                  <c:v>959</c:v>
                </c:pt>
                <c:pt idx="143">
                  <c:v>0</c:v>
                </c:pt>
                <c:pt idx="144">
                  <c:v>847</c:v>
                </c:pt>
                <c:pt idx="145">
                  <c:v>6860</c:v>
                </c:pt>
                <c:pt idx="146">
                  <c:v>4935</c:v>
                </c:pt>
                <c:pt idx="147">
                  <c:v>4018</c:v>
                </c:pt>
                <c:pt idx="148">
                  <c:v>1617</c:v>
                </c:pt>
                <c:pt idx="149">
                  <c:v>357</c:v>
                </c:pt>
                <c:pt idx="150">
                  <c:v>6734</c:v>
                </c:pt>
                <c:pt idx="151">
                  <c:v>4781</c:v>
                </c:pt>
                <c:pt idx="152">
                  <c:v>3388</c:v>
                </c:pt>
                <c:pt idx="153">
                  <c:v>2317</c:v>
                </c:pt>
                <c:pt idx="154">
                  <c:v>63</c:v>
                </c:pt>
                <c:pt idx="155">
                  <c:v>10073</c:v>
                </c:pt>
                <c:pt idx="156">
                  <c:v>7511</c:v>
                </c:pt>
                <c:pt idx="157">
                  <c:v>2646</c:v>
                </c:pt>
                <c:pt idx="158">
                  <c:v>2212</c:v>
                </c:pt>
                <c:pt idx="159">
                  <c:v>2149</c:v>
                </c:pt>
                <c:pt idx="160">
                  <c:v>2016</c:v>
                </c:pt>
                <c:pt idx="161">
                  <c:v>2793</c:v>
                </c:pt>
                <c:pt idx="162">
                  <c:v>2142</c:v>
                </c:pt>
                <c:pt idx="163">
                  <c:v>1624</c:v>
                </c:pt>
                <c:pt idx="164">
                  <c:v>4487</c:v>
                </c:pt>
                <c:pt idx="165">
                  <c:v>1526</c:v>
                </c:pt>
                <c:pt idx="166">
                  <c:v>6398</c:v>
                </c:pt>
                <c:pt idx="167">
                  <c:v>6125</c:v>
                </c:pt>
                <c:pt idx="168">
                  <c:v>3850</c:v>
                </c:pt>
                <c:pt idx="169">
                  <c:v>2891</c:v>
                </c:pt>
                <c:pt idx="170">
                  <c:v>1652</c:v>
                </c:pt>
                <c:pt idx="171">
                  <c:v>1505</c:v>
                </c:pt>
                <c:pt idx="172">
                  <c:v>2436</c:v>
                </c:pt>
                <c:pt idx="173">
                  <c:v>609</c:v>
                </c:pt>
                <c:pt idx="174">
                  <c:v>7273</c:v>
                </c:pt>
                <c:pt idx="175">
                  <c:v>3472</c:v>
                </c:pt>
                <c:pt idx="176">
                  <c:v>1568</c:v>
                </c:pt>
                <c:pt idx="177">
                  <c:v>6132</c:v>
                </c:pt>
                <c:pt idx="178">
                  <c:v>2919</c:v>
                </c:pt>
                <c:pt idx="179">
                  <c:v>2737</c:v>
                </c:pt>
                <c:pt idx="180">
                  <c:v>1652</c:v>
                </c:pt>
                <c:pt idx="181">
                  <c:v>1428</c:v>
                </c:pt>
                <c:pt idx="182">
                  <c:v>9772</c:v>
                </c:pt>
                <c:pt idx="183">
                  <c:v>8155</c:v>
                </c:pt>
                <c:pt idx="184">
                  <c:v>2541</c:v>
                </c:pt>
                <c:pt idx="185">
                  <c:v>9506</c:v>
                </c:pt>
                <c:pt idx="186">
                  <c:v>7693</c:v>
                </c:pt>
                <c:pt idx="187">
                  <c:v>700</c:v>
                </c:pt>
                <c:pt idx="188">
                  <c:v>609</c:v>
                </c:pt>
                <c:pt idx="189">
                  <c:v>434</c:v>
                </c:pt>
                <c:pt idx="190">
                  <c:v>280</c:v>
                </c:pt>
                <c:pt idx="191">
                  <c:v>10304</c:v>
                </c:pt>
                <c:pt idx="192">
                  <c:v>490</c:v>
                </c:pt>
                <c:pt idx="193">
                  <c:v>168</c:v>
                </c:pt>
                <c:pt idx="194">
                  <c:v>7812</c:v>
                </c:pt>
                <c:pt idx="195">
                  <c:v>6909</c:v>
                </c:pt>
                <c:pt idx="196">
                  <c:v>3598</c:v>
                </c:pt>
                <c:pt idx="197">
                  <c:v>560</c:v>
                </c:pt>
                <c:pt idx="198">
                  <c:v>6433</c:v>
                </c:pt>
                <c:pt idx="199">
                  <c:v>2023</c:v>
                </c:pt>
                <c:pt idx="200">
                  <c:v>8211</c:v>
                </c:pt>
                <c:pt idx="201">
                  <c:v>3339</c:v>
                </c:pt>
                <c:pt idx="202">
                  <c:v>3262</c:v>
                </c:pt>
                <c:pt idx="203">
                  <c:v>2779</c:v>
                </c:pt>
                <c:pt idx="204">
                  <c:v>2219</c:v>
                </c:pt>
                <c:pt idx="205">
                  <c:v>1281</c:v>
                </c:pt>
                <c:pt idx="206">
                  <c:v>945</c:v>
                </c:pt>
                <c:pt idx="207">
                  <c:v>518</c:v>
                </c:pt>
                <c:pt idx="208">
                  <c:v>469</c:v>
                </c:pt>
                <c:pt idx="209">
                  <c:v>9002</c:v>
                </c:pt>
                <c:pt idx="210">
                  <c:v>3976</c:v>
                </c:pt>
                <c:pt idx="211">
                  <c:v>3192</c:v>
                </c:pt>
                <c:pt idx="212">
                  <c:v>1407</c:v>
                </c:pt>
                <c:pt idx="213">
                  <c:v>4760</c:v>
                </c:pt>
                <c:pt idx="214">
                  <c:v>2114</c:v>
                </c:pt>
                <c:pt idx="215">
                  <c:v>6146</c:v>
                </c:pt>
                <c:pt idx="216">
                  <c:v>4606</c:v>
                </c:pt>
                <c:pt idx="217">
                  <c:v>2268</c:v>
                </c:pt>
                <c:pt idx="218">
                  <c:v>1638</c:v>
                </c:pt>
                <c:pt idx="219">
                  <c:v>497</c:v>
                </c:pt>
                <c:pt idx="220">
                  <c:v>4137</c:v>
                </c:pt>
                <c:pt idx="221">
                  <c:v>9051</c:v>
                </c:pt>
                <c:pt idx="222">
                  <c:v>7189</c:v>
                </c:pt>
                <c:pt idx="223">
                  <c:v>6454</c:v>
                </c:pt>
                <c:pt idx="224">
                  <c:v>3108</c:v>
                </c:pt>
                <c:pt idx="225">
                  <c:v>2681</c:v>
                </c:pt>
                <c:pt idx="226">
                  <c:v>1057</c:v>
                </c:pt>
                <c:pt idx="227">
                  <c:v>252</c:v>
                </c:pt>
                <c:pt idx="228">
                  <c:v>5236</c:v>
                </c:pt>
                <c:pt idx="229">
                  <c:v>3640</c:v>
                </c:pt>
                <c:pt idx="230">
                  <c:v>623</c:v>
                </c:pt>
                <c:pt idx="231">
                  <c:v>56</c:v>
                </c:pt>
                <c:pt idx="232">
                  <c:v>6748</c:v>
                </c:pt>
                <c:pt idx="233">
                  <c:v>6391</c:v>
                </c:pt>
                <c:pt idx="234">
                  <c:v>2226</c:v>
                </c:pt>
                <c:pt idx="235">
                  <c:v>1638</c:v>
                </c:pt>
                <c:pt idx="236">
                  <c:v>525</c:v>
                </c:pt>
                <c:pt idx="237">
                  <c:v>189</c:v>
                </c:pt>
                <c:pt idx="238">
                  <c:v>182</c:v>
                </c:pt>
                <c:pt idx="239">
                  <c:v>7483</c:v>
                </c:pt>
                <c:pt idx="240">
                  <c:v>6279</c:v>
                </c:pt>
                <c:pt idx="241">
                  <c:v>2919</c:v>
                </c:pt>
                <c:pt idx="242">
                  <c:v>2541</c:v>
                </c:pt>
                <c:pt idx="243">
                  <c:v>8435</c:v>
                </c:pt>
                <c:pt idx="244">
                  <c:v>6300</c:v>
                </c:pt>
                <c:pt idx="245">
                  <c:v>5775</c:v>
                </c:pt>
                <c:pt idx="246">
                  <c:v>2863</c:v>
                </c:pt>
                <c:pt idx="247">
                  <c:v>16184</c:v>
                </c:pt>
                <c:pt idx="248">
                  <c:v>7777</c:v>
                </c:pt>
                <c:pt idx="249">
                  <c:v>3339</c:v>
                </c:pt>
                <c:pt idx="250">
                  <c:v>1988</c:v>
                </c:pt>
                <c:pt idx="251">
                  <c:v>1463</c:v>
                </c:pt>
                <c:pt idx="252">
                  <c:v>9198</c:v>
                </c:pt>
                <c:pt idx="253">
                  <c:v>7322</c:v>
                </c:pt>
                <c:pt idx="254">
                  <c:v>4802</c:v>
                </c:pt>
                <c:pt idx="255">
                  <c:v>630</c:v>
                </c:pt>
                <c:pt idx="256">
                  <c:v>217</c:v>
                </c:pt>
                <c:pt idx="257">
                  <c:v>12950</c:v>
                </c:pt>
                <c:pt idx="258">
                  <c:v>9709</c:v>
                </c:pt>
                <c:pt idx="259">
                  <c:v>6370</c:v>
                </c:pt>
                <c:pt idx="260">
                  <c:v>5439</c:v>
                </c:pt>
                <c:pt idx="261">
                  <c:v>4683</c:v>
                </c:pt>
                <c:pt idx="262">
                  <c:v>4319</c:v>
                </c:pt>
                <c:pt idx="263">
                  <c:v>9660</c:v>
                </c:pt>
                <c:pt idx="264">
                  <c:v>6832</c:v>
                </c:pt>
                <c:pt idx="265">
                  <c:v>6048</c:v>
                </c:pt>
                <c:pt idx="266">
                  <c:v>3059</c:v>
                </c:pt>
                <c:pt idx="267">
                  <c:v>2135</c:v>
                </c:pt>
                <c:pt idx="268">
                  <c:v>1561</c:v>
                </c:pt>
                <c:pt idx="269">
                  <c:v>4053</c:v>
                </c:pt>
                <c:pt idx="270">
                  <c:v>3829</c:v>
                </c:pt>
                <c:pt idx="271">
                  <c:v>11417</c:v>
                </c:pt>
                <c:pt idx="272">
                  <c:v>8813</c:v>
                </c:pt>
                <c:pt idx="273">
                  <c:v>7693</c:v>
                </c:pt>
                <c:pt idx="274">
                  <c:v>6986</c:v>
                </c:pt>
                <c:pt idx="275">
                  <c:v>5075</c:v>
                </c:pt>
                <c:pt idx="276">
                  <c:v>2478</c:v>
                </c:pt>
                <c:pt idx="277">
                  <c:v>154</c:v>
                </c:pt>
                <c:pt idx="278">
                  <c:v>2583</c:v>
                </c:pt>
                <c:pt idx="279">
                  <c:v>1281</c:v>
                </c:pt>
                <c:pt idx="280">
                  <c:v>238</c:v>
                </c:pt>
                <c:pt idx="281">
                  <c:v>6314</c:v>
                </c:pt>
                <c:pt idx="282">
                  <c:v>2415</c:v>
                </c:pt>
                <c:pt idx="283">
                  <c:v>1442</c:v>
                </c:pt>
                <c:pt idx="284">
                  <c:v>553</c:v>
                </c:pt>
                <c:pt idx="285">
                  <c:v>5817</c:v>
                </c:pt>
                <c:pt idx="286">
                  <c:v>4991</c:v>
                </c:pt>
                <c:pt idx="287">
                  <c:v>6118</c:v>
                </c:pt>
                <c:pt idx="288">
                  <c:v>4991</c:v>
                </c:pt>
                <c:pt idx="289">
                  <c:v>2933</c:v>
                </c:pt>
                <c:pt idx="290">
                  <c:v>2744</c:v>
                </c:pt>
                <c:pt idx="291">
                  <c:v>2408</c:v>
                </c:pt>
                <c:pt idx="292">
                  <c:v>6818</c:v>
                </c:pt>
                <c:pt idx="293">
                  <c:v>2562</c:v>
                </c:pt>
                <c:pt idx="294">
                  <c:v>938</c:v>
                </c:pt>
                <c:pt idx="295">
                  <c:v>6111</c:v>
                </c:pt>
                <c:pt idx="296">
                  <c:v>5915</c:v>
                </c:pt>
                <c:pt idx="297">
                  <c:v>3549</c:v>
                </c:pt>
                <c:pt idx="298">
                  <c:v>2989</c:v>
                </c:pt>
                <c:pt idx="299">
                  <c:v>5306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1C-4B4B-ABC9-B8F1927F6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804271"/>
        <c:axId val="2101409871"/>
      </c:scatterChart>
      <c:valAx>
        <c:axId val="146280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409871"/>
        <c:crosses val="autoZero"/>
        <c:crossBetween val="midCat"/>
      </c:valAx>
      <c:valAx>
        <c:axId val="210140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0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2520F388-ACBF-4216-BF79-8C496250C4CE}">
          <cx:tx>
            <cx:txData>
              <cx:f>_xlchart.v1.0</cx:f>
              <cx:v>Units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3</xdr:row>
      <xdr:rowOff>33337</xdr:rowOff>
    </xdr:from>
    <xdr:to>
      <xdr:col>16</xdr:col>
      <xdr:colOff>533400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FEB26D-FD1E-1F00-B4E4-36C363BCB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314325</xdr:colOff>
      <xdr:row>19</xdr:row>
      <xdr:rowOff>147637</xdr:rowOff>
    </xdr:from>
    <xdr:to>
      <xdr:col>17</xdr:col>
      <xdr:colOff>9525</xdr:colOff>
      <xdr:row>41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6183E1A-1599-5050-B0C8-310CC8AB93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48450" y="3767137"/>
              <a:ext cx="4572000" cy="40719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vya B" refreshedDate="44934.490679513889" createdVersion="8" refreshedVersion="8" minRefreshableVersion="3" recordCount="300" xr:uid="{451EC51F-6F00-4A5C-8680-9D3CE74BB7F8}">
  <cacheSource type="worksheet">
    <worksheetSource name="Table1"/>
  </cacheSource>
  <cacheFields count="7">
    <cacheField name="Sales Person" numFmtId="0">
      <sharedItems count="10">
        <s v="Ram Mahesh"/>
        <s v="Brien Boise"/>
        <s v="Husein Augar"/>
        <s v="Carla Molina"/>
        <s v="Curtice Advani"/>
        <s v="Ches Bonnell"/>
        <s v="Gigi Bohling"/>
        <s v="Barr Faughny"/>
        <s v="Gunar Cockshoot"/>
        <s v="Oby Sorrel"/>
      </sharedItems>
    </cacheField>
    <cacheField name="Geography" numFmtId="0">
      <sharedItems count="6">
        <s v="New Zealand"/>
        <s v="USA"/>
        <s v="Canada"/>
        <s v="UK"/>
        <s v="Australia"/>
        <s v="India"/>
      </sharedItems>
    </cacheField>
    <cacheField name="Product" numFmtId="0">
      <sharedItems/>
    </cacheField>
    <cacheField name="Amount" numFmtId="164">
      <sharedItems containsSemiMixedTypes="0" containsString="0" containsNumber="1" containsInteger="1" minValue="0" maxValue="16184"/>
    </cacheField>
    <cacheField name="Units" numFmtId="3">
      <sharedItems containsSemiMixedTypes="0" containsString="0" containsNumber="1" containsInteger="1" minValue="0" maxValue="525"/>
    </cacheField>
    <cacheField name="Cost per unit" numFmtId="0">
      <sharedItems containsSemiMixedTypes="0" containsString="0" containsNumber="1" minValue="3.11" maxValue="16.73"/>
    </cacheField>
    <cacheField name="Cost Amount" numFmtId="0">
      <sharedItems containsSemiMixedTypes="0" containsString="0" containsNumber="1" minValue="0" maxValue="8682.87000000000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vya B" refreshedDate="44934.49067939815" backgroundQuery="1" createdVersion="8" refreshedVersion="8" minRefreshableVersion="3" recordCount="0" supportSubquery="1" supportAdvancedDrill="1" xr:uid="{C4ADC774-D13F-4143-873E-14C372BB511A}">
  <cacheSource type="external" connectionId="1"/>
  <cacheFields count="2">
    <cacheField name="[Measures].[sales per unit]" caption="sales per unit" numFmtId="0" hierarchy="10" level="32767"/>
    <cacheField name="[Table1].[Product].[Product]" caption="Product" numFmtId="0" hierarchy="2" level="1">
      <sharedItems count="5">
        <s v="85% Dark Bars"/>
        <s v="After Nines"/>
        <s v="Baker's Choco Chips"/>
        <s v="Peanut Butter Cubes"/>
        <s v="Raspberry Choco"/>
      </sharedItems>
    </cacheField>
  </cacheFields>
  <cacheHierarchies count="14">
    <cacheHierarchy uniqueName="[Table1].[Sales Person]" caption="Sales Person" attribute="1" defaultMemberUniqueName="[Table1].[Sales Person].[All]" allUniqueName="[Table1].[Sales Person].[All]" dimensionUniqueName="[Table1]" displayFolder="" count="0" memberValueDatatype="130" unbalanced="0"/>
    <cacheHierarchy uniqueName="[Table1].[Geography]" caption="Geography" attribute="1" defaultMemberUniqueName="[Table1].[Geography].[All]" allUniqueName="[Table1].[Geography].[All]" dimensionUniqueName="[Table1]" displayFolder="" count="0" memberValueDatatype="130" unbalanced="0"/>
    <cacheHierarchy uniqueName="[Table1].[Product]" caption="Product" attribute="1" defaultMemberUniqueName="[Table1].[Product].[All]" allUniqueName="[Table1].[Product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Amount]" caption="Amount" attribute="1" defaultMemberUniqueName="[Table1].[Amount].[All]" allUniqueName="[Table1].[Amount].[All]" dimensionUniqueName="[Table1]" displayFolder="" count="0" memberValueDatatype="20" unbalanced="0"/>
    <cacheHierarchy uniqueName="[Table1].[Units]" caption="Units" attribute="1" defaultMemberUniqueName="[Table1].[Units].[All]" allUniqueName="[Table1].[Units].[All]" dimensionUniqueName="[Table1]" displayFolder="" count="0" memberValueDatatype="20" unbalanced="0"/>
    <cacheHierarchy uniqueName="[Table1].[Cost per unit]" caption="Cost per unit" attribute="1" defaultMemberUniqueName="[Table1].[Cost per unit].[All]" allUniqueName="[Table1].[Cost per unit].[All]" dimensionUniqueName="[Table1]" displayFolder="" count="0" memberValueDatatype="5" unbalanced="0"/>
    <cacheHierarchy uniqueName="[Table1].[Cost Amount]" caption="Cost Amount" attribute="1" defaultMemberUniqueName="[Table1].[Cost Amount].[All]" allUniqueName="[Table1].[Cost Amount].[All]" dimensionUniqueName="[Table1]" displayFolder="" count="0" memberValueDatatype="5" unbalanced="0"/>
    <cacheHierarchy uniqueName="[Measures].[Sum of Amount]" caption="Sum of Amount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Units]" caption="Sum of Units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ost Amount]" caption="Sum of Cost Amount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ales per unit]" caption="sales per unit" measure="1" displayFolder="" measureGroup="Table1" count="0" oneField="1">
      <fieldsUsage count="1">
        <fieldUsage x="0"/>
      </fieldsUsage>
    </cacheHierarchy>
    <cacheHierarchy uniqueName="[Measures].[profit]" caption="profit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vya B" refreshedDate="44934.4929849537" backgroundQuery="1" createdVersion="8" refreshedVersion="8" minRefreshableVersion="3" recordCount="0" supportSubquery="1" supportAdvancedDrill="1" xr:uid="{99FB875D-697E-4AC1-9050-44F7030116B0}">
  <cacheSource type="external" connectionId="1"/>
  <cacheFields count="2">
    <cacheField name="[Table1].[Product].[Product]" caption="Product" numFmtId="0" hierarchy="2" level="1">
      <sharedItems count="22">
        <s v="50% Dark Bites"/>
        <s v="70% Dark Bites"/>
        <s v="85% Dark Bars"/>
        <s v="99% Dark &amp; Pure"/>
        <s v="After Nines"/>
        <s v="Almond Choco"/>
        <s v="Baker's Choco Chips"/>
        <s v="Caramel Stuffed Bars"/>
        <s v="Choco Coated Almonds"/>
        <s v="Drinking Coco"/>
        <s v="Eclairs"/>
        <s v="Fruit &amp; Nut Bars"/>
        <s v="Manuka Honey Choco"/>
        <s v="Milk Bars"/>
        <s v="Mint Chip Choco"/>
        <s v="Orange Choco"/>
        <s v="Organic Choco Syrup"/>
        <s v="Peanut Butter Cubes"/>
        <s v="Raspberry Choco"/>
        <s v="Smooth Sliky Salty"/>
        <s v="Spicy Special Slims"/>
        <s v="White Choc"/>
      </sharedItems>
    </cacheField>
    <cacheField name="[Measures].[profit]" caption="profit" numFmtId="0" hierarchy="11" level="32767"/>
  </cacheFields>
  <cacheHierarchies count="14">
    <cacheHierarchy uniqueName="[Table1].[Sales Person]" caption="Sales Person" attribute="1" defaultMemberUniqueName="[Table1].[Sales Person].[All]" allUniqueName="[Table1].[Sales Person].[All]" dimensionUniqueName="[Table1]" displayFolder="" count="0" memberValueDatatype="130" unbalanced="0"/>
    <cacheHierarchy uniqueName="[Table1].[Geography]" caption="Geography" attribute="1" defaultMemberUniqueName="[Table1].[Geography].[All]" allUniqueName="[Table1].[Geography].[All]" dimensionUniqueName="[Table1]" displayFolder="" count="0" memberValueDatatype="130" unbalanced="0"/>
    <cacheHierarchy uniqueName="[Table1].[Product]" caption="Product" attribute="1" defaultMemberUniqueName="[Table1].[Product].[All]" allUniqueName="[Table1].[Product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Amount]" caption="Amount" attribute="1" defaultMemberUniqueName="[Table1].[Amount].[All]" allUniqueName="[Table1].[Amount].[All]" dimensionUniqueName="[Table1]" displayFolder="" count="0" memberValueDatatype="20" unbalanced="0"/>
    <cacheHierarchy uniqueName="[Table1].[Units]" caption="Units" attribute="1" defaultMemberUniqueName="[Table1].[Units].[All]" allUniqueName="[Table1].[Units].[All]" dimensionUniqueName="[Table1]" displayFolder="" count="0" memberValueDatatype="20" unbalanced="0"/>
    <cacheHierarchy uniqueName="[Table1].[Cost per unit]" caption="Cost per unit" attribute="1" defaultMemberUniqueName="[Table1].[Cost per unit].[All]" allUniqueName="[Table1].[Cost per unit].[All]" dimensionUniqueName="[Table1]" displayFolder="" count="0" memberValueDatatype="5" unbalanced="0"/>
    <cacheHierarchy uniqueName="[Table1].[Cost Amount]" caption="Cost Amount" attribute="1" defaultMemberUniqueName="[Table1].[Cost Amount].[All]" allUniqueName="[Table1].[Cost Amount].[All]" dimensionUniqueName="[Table1]" displayFolder="" count="0" memberValueDatatype="5" unbalanced="0"/>
    <cacheHierarchy uniqueName="[Measures].[Sum of Amount]" caption="Sum of Amount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Units]" caption="Sum of Units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ost Amount]" caption="Sum of Cost Amount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ales per unit]" caption="sales per unit" measure="1" displayFolder="" measureGroup="Table1" count="0"/>
    <cacheHierarchy uniqueName="[Measures].[profit]" caption="profit" measure="1" displayFolder="" measureGroup="Table1" count="0" oneField="1">
      <fieldsUsage count="1">
        <fieldUsage x="1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x v="0"/>
    <s v="70% Dark Bites"/>
    <n v="1624"/>
    <n v="114"/>
    <n v="14.49"/>
    <n v="1651.8600000000001"/>
  </r>
  <r>
    <x v="1"/>
    <x v="1"/>
    <s v="Choco Coated Almonds"/>
    <n v="6706"/>
    <n v="459"/>
    <n v="8.65"/>
    <n v="3970.3500000000004"/>
  </r>
  <r>
    <x v="2"/>
    <x v="1"/>
    <s v="Almond Choco"/>
    <n v="959"/>
    <n v="147"/>
    <n v="11.88"/>
    <n v="1746.3600000000001"/>
  </r>
  <r>
    <x v="3"/>
    <x v="2"/>
    <s v="Drinking Coco"/>
    <n v="9632"/>
    <n v="288"/>
    <n v="6.47"/>
    <n v="1863.36"/>
  </r>
  <r>
    <x v="4"/>
    <x v="3"/>
    <s v="White Choc"/>
    <n v="2100"/>
    <n v="414"/>
    <n v="13.15"/>
    <n v="5444.1"/>
  </r>
  <r>
    <x v="0"/>
    <x v="1"/>
    <s v="Peanut Butter Cubes"/>
    <n v="8869"/>
    <n v="432"/>
    <n v="12.37"/>
    <n v="5343.8399999999992"/>
  </r>
  <r>
    <x v="4"/>
    <x v="4"/>
    <s v="Smooth Sliky Salty"/>
    <n v="2681"/>
    <n v="54"/>
    <n v="5.79"/>
    <n v="312.66000000000003"/>
  </r>
  <r>
    <x v="1"/>
    <x v="1"/>
    <s v="After Nines"/>
    <n v="5012"/>
    <n v="210"/>
    <n v="9.77"/>
    <n v="2051.6999999999998"/>
  </r>
  <r>
    <x v="5"/>
    <x v="4"/>
    <s v="50% Dark Bites"/>
    <n v="1281"/>
    <n v="75"/>
    <n v="11.7"/>
    <n v="877.5"/>
  </r>
  <r>
    <x v="6"/>
    <x v="0"/>
    <s v="50% Dark Bites"/>
    <n v="4991"/>
    <n v="12"/>
    <n v="11.7"/>
    <n v="140.39999999999998"/>
  </r>
  <r>
    <x v="7"/>
    <x v="3"/>
    <s v="White Choc"/>
    <n v="1785"/>
    <n v="462"/>
    <n v="13.15"/>
    <n v="6075.3"/>
  </r>
  <r>
    <x v="8"/>
    <x v="0"/>
    <s v="Eclairs"/>
    <n v="3983"/>
    <n v="144"/>
    <n v="3.11"/>
    <n v="447.84"/>
  </r>
  <r>
    <x v="2"/>
    <x v="4"/>
    <s v="Mint Chip Choco"/>
    <n v="2646"/>
    <n v="120"/>
    <n v="8.7899999999999991"/>
    <n v="1054.8"/>
  </r>
  <r>
    <x v="7"/>
    <x v="5"/>
    <s v="Milk Bars"/>
    <n v="252"/>
    <n v="54"/>
    <n v="9.33"/>
    <n v="503.82"/>
  </r>
  <r>
    <x v="8"/>
    <x v="1"/>
    <s v="White Choc"/>
    <n v="2464"/>
    <n v="234"/>
    <n v="13.15"/>
    <n v="3077.1"/>
  </r>
  <r>
    <x v="8"/>
    <x v="1"/>
    <s v="Manuka Honey Choco"/>
    <n v="2114"/>
    <n v="66"/>
    <n v="7.16"/>
    <n v="472.56"/>
  </r>
  <r>
    <x v="4"/>
    <x v="0"/>
    <s v="Smooth Sliky Salty"/>
    <n v="7693"/>
    <n v="87"/>
    <n v="5.79"/>
    <n v="503.73"/>
  </r>
  <r>
    <x v="6"/>
    <x v="5"/>
    <s v="Orange Choco"/>
    <n v="15610"/>
    <n v="339"/>
    <n v="10.62"/>
    <n v="3600.18"/>
  </r>
  <r>
    <x v="3"/>
    <x v="5"/>
    <s v="After Nines"/>
    <n v="336"/>
    <n v="144"/>
    <n v="9.77"/>
    <n v="1406.8799999999999"/>
  </r>
  <r>
    <x v="7"/>
    <x v="3"/>
    <s v="Orange Choco"/>
    <n v="9443"/>
    <n v="162"/>
    <n v="10.62"/>
    <n v="1720.4399999999998"/>
  </r>
  <r>
    <x v="2"/>
    <x v="5"/>
    <s v="Fruit &amp; Nut Bars"/>
    <n v="8155"/>
    <n v="90"/>
    <n v="6.49"/>
    <n v="584.1"/>
  </r>
  <r>
    <x v="1"/>
    <x v="4"/>
    <s v="Fruit &amp; Nut Bars"/>
    <n v="1701"/>
    <n v="234"/>
    <n v="6.49"/>
    <n v="1518.66"/>
  </r>
  <r>
    <x v="9"/>
    <x v="4"/>
    <s v="After Nines"/>
    <n v="2205"/>
    <n v="141"/>
    <n v="9.77"/>
    <n v="1377.57"/>
  </r>
  <r>
    <x v="1"/>
    <x v="0"/>
    <s v="99% Dark &amp; Pure"/>
    <n v="1771"/>
    <n v="204"/>
    <n v="7.64"/>
    <n v="1558.56"/>
  </r>
  <r>
    <x v="3"/>
    <x v="1"/>
    <s v="Raspberry Choco"/>
    <n v="2114"/>
    <n v="186"/>
    <n v="11.73"/>
    <n v="2181.7800000000002"/>
  </r>
  <r>
    <x v="3"/>
    <x v="2"/>
    <s v="Milk Bars"/>
    <n v="10311"/>
    <n v="231"/>
    <n v="9.33"/>
    <n v="2155.23"/>
  </r>
  <r>
    <x v="8"/>
    <x v="3"/>
    <s v="Mint Chip Choco"/>
    <n v="21"/>
    <n v="168"/>
    <n v="8.7899999999999991"/>
    <n v="1476.7199999999998"/>
  </r>
  <r>
    <x v="9"/>
    <x v="1"/>
    <s v="Orange Choco"/>
    <n v="1974"/>
    <n v="195"/>
    <n v="10.62"/>
    <n v="2070.8999999999996"/>
  </r>
  <r>
    <x v="6"/>
    <x v="2"/>
    <s v="Fruit &amp; Nut Bars"/>
    <n v="6314"/>
    <n v="15"/>
    <n v="6.49"/>
    <n v="97.350000000000009"/>
  </r>
  <r>
    <x v="9"/>
    <x v="0"/>
    <s v="Fruit &amp; Nut Bars"/>
    <n v="4683"/>
    <n v="30"/>
    <n v="6.49"/>
    <n v="194.70000000000002"/>
  </r>
  <r>
    <x v="3"/>
    <x v="0"/>
    <s v="85% Dark Bars"/>
    <n v="6398"/>
    <n v="102"/>
    <n v="4.97"/>
    <n v="506.94"/>
  </r>
  <r>
    <x v="7"/>
    <x v="1"/>
    <s v="99% Dark &amp; Pure"/>
    <n v="553"/>
    <n v="15"/>
    <n v="7.64"/>
    <n v="114.6"/>
  </r>
  <r>
    <x v="1"/>
    <x v="3"/>
    <s v="70% Dark Bites"/>
    <n v="7021"/>
    <n v="183"/>
    <n v="14.49"/>
    <n v="2651.67"/>
  </r>
  <r>
    <x v="0"/>
    <x v="3"/>
    <s v="After Nines"/>
    <n v="5817"/>
    <n v="12"/>
    <n v="9.77"/>
    <n v="117.24"/>
  </r>
  <r>
    <x v="3"/>
    <x v="3"/>
    <s v="50% Dark Bites"/>
    <n v="3976"/>
    <n v="72"/>
    <n v="11.7"/>
    <n v="842.4"/>
  </r>
  <r>
    <x v="4"/>
    <x v="4"/>
    <s v="Organic Choco Syrup"/>
    <n v="1134"/>
    <n v="282"/>
    <n v="16.73"/>
    <n v="4717.8599999999997"/>
  </r>
  <r>
    <x v="7"/>
    <x v="3"/>
    <s v="Caramel Stuffed Bars"/>
    <n v="6027"/>
    <n v="144"/>
    <n v="10.38"/>
    <n v="1494.72"/>
  </r>
  <r>
    <x v="4"/>
    <x v="0"/>
    <s v="Mint Chip Choco"/>
    <n v="1904"/>
    <n v="405"/>
    <n v="8.7899999999999991"/>
    <n v="3559.95"/>
  </r>
  <r>
    <x v="5"/>
    <x v="5"/>
    <s v="Choco Coated Almonds"/>
    <n v="3262"/>
    <n v="75"/>
    <n v="8.65"/>
    <n v="648.75"/>
  </r>
  <r>
    <x v="0"/>
    <x v="5"/>
    <s v="Organic Choco Syrup"/>
    <n v="2289"/>
    <n v="135"/>
    <n v="16.73"/>
    <n v="2258.5500000000002"/>
  </r>
  <r>
    <x v="6"/>
    <x v="5"/>
    <s v="Organic Choco Syrup"/>
    <n v="6986"/>
    <n v="21"/>
    <n v="16.73"/>
    <n v="351.33"/>
  </r>
  <r>
    <x v="7"/>
    <x v="4"/>
    <s v="Fruit &amp; Nut Bars"/>
    <n v="4417"/>
    <n v="153"/>
    <n v="6.49"/>
    <n v="992.97"/>
  </r>
  <r>
    <x v="4"/>
    <x v="5"/>
    <s v="Raspberry Choco"/>
    <n v="1442"/>
    <n v="15"/>
    <n v="11.73"/>
    <n v="175.95000000000002"/>
  </r>
  <r>
    <x v="8"/>
    <x v="1"/>
    <s v="50% Dark Bites"/>
    <n v="2415"/>
    <n v="255"/>
    <n v="11.7"/>
    <n v="2983.5"/>
  </r>
  <r>
    <x v="7"/>
    <x v="0"/>
    <s v="99% Dark &amp; Pure"/>
    <n v="238"/>
    <n v="18"/>
    <n v="7.64"/>
    <n v="137.51999999999998"/>
  </r>
  <r>
    <x v="4"/>
    <x v="0"/>
    <s v="Fruit &amp; Nut Bars"/>
    <n v="4949"/>
    <n v="189"/>
    <n v="6.49"/>
    <n v="1226.6100000000001"/>
  </r>
  <r>
    <x v="6"/>
    <x v="4"/>
    <s v="Choco Coated Almonds"/>
    <n v="5075"/>
    <n v="21"/>
    <n v="8.65"/>
    <n v="181.65"/>
  </r>
  <r>
    <x v="8"/>
    <x v="2"/>
    <s v="Mint Chip Choco"/>
    <n v="9198"/>
    <n v="36"/>
    <n v="8.7899999999999991"/>
    <n v="316.43999999999994"/>
  </r>
  <r>
    <x v="4"/>
    <x v="5"/>
    <s v="Manuka Honey Choco"/>
    <n v="3339"/>
    <n v="75"/>
    <n v="7.16"/>
    <n v="537"/>
  </r>
  <r>
    <x v="0"/>
    <x v="5"/>
    <s v="Eclairs"/>
    <n v="5019"/>
    <n v="156"/>
    <n v="3.11"/>
    <n v="485.15999999999997"/>
  </r>
  <r>
    <x v="6"/>
    <x v="2"/>
    <s v="Mint Chip Choco"/>
    <n v="16184"/>
    <n v="39"/>
    <n v="8.7899999999999991"/>
    <n v="342.80999999999995"/>
  </r>
  <r>
    <x v="4"/>
    <x v="2"/>
    <s v="Spicy Special Slims"/>
    <n v="497"/>
    <n v="63"/>
    <n v="9"/>
    <n v="567"/>
  </r>
  <r>
    <x v="7"/>
    <x v="2"/>
    <s v="Manuka Honey Choco"/>
    <n v="8211"/>
    <n v="75"/>
    <n v="7.16"/>
    <n v="537"/>
  </r>
  <r>
    <x v="7"/>
    <x v="4"/>
    <s v="Caramel Stuffed Bars"/>
    <n v="6580"/>
    <n v="183"/>
    <n v="10.38"/>
    <n v="1899.5400000000002"/>
  </r>
  <r>
    <x v="3"/>
    <x v="1"/>
    <s v="Milk Bars"/>
    <n v="4760"/>
    <n v="69"/>
    <n v="9.33"/>
    <n v="643.77"/>
  </r>
  <r>
    <x v="0"/>
    <x v="2"/>
    <s v="White Choc"/>
    <n v="5439"/>
    <n v="30"/>
    <n v="13.15"/>
    <n v="394.5"/>
  </r>
  <r>
    <x v="3"/>
    <x v="5"/>
    <s v="Eclairs"/>
    <n v="1463"/>
    <n v="39"/>
    <n v="3.11"/>
    <n v="121.28999999999999"/>
  </r>
  <r>
    <x v="8"/>
    <x v="5"/>
    <s v="Choco Coated Almonds"/>
    <n v="7777"/>
    <n v="504"/>
    <n v="8.65"/>
    <n v="4359.6000000000004"/>
  </r>
  <r>
    <x v="2"/>
    <x v="0"/>
    <s v="Manuka Honey Choco"/>
    <n v="1085"/>
    <n v="273"/>
    <n v="7.16"/>
    <n v="1954.68"/>
  </r>
  <r>
    <x v="6"/>
    <x v="0"/>
    <s v="Smooth Sliky Salty"/>
    <n v="182"/>
    <n v="48"/>
    <n v="5.79"/>
    <n v="277.92"/>
  </r>
  <r>
    <x v="4"/>
    <x v="5"/>
    <s v="Organic Choco Syrup"/>
    <n v="4242"/>
    <n v="207"/>
    <n v="16.73"/>
    <n v="3463.11"/>
  </r>
  <r>
    <x v="4"/>
    <x v="2"/>
    <s v="Choco Coated Almonds"/>
    <n v="6118"/>
    <n v="9"/>
    <n v="8.65"/>
    <n v="77.850000000000009"/>
  </r>
  <r>
    <x v="9"/>
    <x v="2"/>
    <s v="Fruit &amp; Nut Bars"/>
    <n v="2317"/>
    <n v="261"/>
    <n v="6.49"/>
    <n v="1693.89"/>
  </r>
  <r>
    <x v="4"/>
    <x v="4"/>
    <s v="Mint Chip Choco"/>
    <n v="938"/>
    <n v="6"/>
    <n v="8.7899999999999991"/>
    <n v="52.739999999999995"/>
  </r>
  <r>
    <x v="1"/>
    <x v="0"/>
    <s v="Raspberry Choco"/>
    <n v="9709"/>
    <n v="30"/>
    <n v="11.73"/>
    <n v="351.90000000000003"/>
  </r>
  <r>
    <x v="5"/>
    <x v="5"/>
    <s v="Orange Choco"/>
    <n v="2205"/>
    <n v="138"/>
    <n v="10.62"/>
    <n v="1465.56"/>
  </r>
  <r>
    <x v="5"/>
    <x v="0"/>
    <s v="Eclairs"/>
    <n v="4487"/>
    <n v="111"/>
    <n v="3.11"/>
    <n v="345.21"/>
  </r>
  <r>
    <x v="6"/>
    <x v="1"/>
    <s v="Drinking Coco"/>
    <n v="2415"/>
    <n v="15"/>
    <n v="6.47"/>
    <n v="97.05"/>
  </r>
  <r>
    <x v="0"/>
    <x v="5"/>
    <s v="99% Dark &amp; Pure"/>
    <n v="4018"/>
    <n v="162"/>
    <n v="7.64"/>
    <n v="1237.6799999999998"/>
  </r>
  <r>
    <x v="6"/>
    <x v="5"/>
    <s v="99% Dark &amp; Pure"/>
    <n v="861"/>
    <n v="195"/>
    <n v="7.64"/>
    <n v="1489.8"/>
  </r>
  <r>
    <x v="9"/>
    <x v="4"/>
    <s v="50% Dark Bites"/>
    <n v="5586"/>
    <n v="525"/>
    <n v="11.7"/>
    <n v="6142.5"/>
  </r>
  <r>
    <x v="5"/>
    <x v="5"/>
    <s v="Peanut Butter Cubes"/>
    <n v="2226"/>
    <n v="48"/>
    <n v="12.37"/>
    <n v="593.76"/>
  </r>
  <r>
    <x v="2"/>
    <x v="5"/>
    <s v="Caramel Stuffed Bars"/>
    <n v="14329"/>
    <n v="150"/>
    <n v="10.38"/>
    <n v="1557.0000000000002"/>
  </r>
  <r>
    <x v="2"/>
    <x v="5"/>
    <s v="Orange Choco"/>
    <n v="8463"/>
    <n v="492"/>
    <n v="10.62"/>
    <n v="5225.04"/>
  </r>
  <r>
    <x v="6"/>
    <x v="5"/>
    <s v="Manuka Honey Choco"/>
    <n v="2891"/>
    <n v="102"/>
    <n v="7.16"/>
    <n v="730.32"/>
  </r>
  <r>
    <x v="8"/>
    <x v="2"/>
    <s v="Fruit &amp; Nut Bars"/>
    <n v="3773"/>
    <n v="165"/>
    <n v="6.49"/>
    <n v="1070.8500000000001"/>
  </r>
  <r>
    <x v="3"/>
    <x v="2"/>
    <s v="Caramel Stuffed Bars"/>
    <n v="854"/>
    <n v="309"/>
    <n v="10.38"/>
    <n v="3207.42"/>
  </r>
  <r>
    <x v="4"/>
    <x v="2"/>
    <s v="Eclairs"/>
    <n v="4970"/>
    <n v="156"/>
    <n v="3.11"/>
    <n v="485.15999999999997"/>
  </r>
  <r>
    <x v="2"/>
    <x v="1"/>
    <s v="Baker's Choco Chips"/>
    <n v="98"/>
    <n v="159"/>
    <n v="5.6"/>
    <n v="890.4"/>
  </r>
  <r>
    <x v="6"/>
    <x v="1"/>
    <s v="Raspberry Choco"/>
    <n v="13391"/>
    <n v="201"/>
    <n v="11.73"/>
    <n v="2357.73"/>
  </r>
  <r>
    <x v="1"/>
    <x v="3"/>
    <s v="Smooth Sliky Salty"/>
    <n v="8890"/>
    <n v="210"/>
    <n v="5.79"/>
    <n v="1215.9000000000001"/>
  </r>
  <r>
    <x v="7"/>
    <x v="4"/>
    <s v="Milk Bars"/>
    <n v="56"/>
    <n v="51"/>
    <n v="9.33"/>
    <n v="475.83"/>
  </r>
  <r>
    <x v="8"/>
    <x v="2"/>
    <s v="White Choc"/>
    <n v="3339"/>
    <n v="39"/>
    <n v="13.15"/>
    <n v="512.85"/>
  </r>
  <r>
    <x v="9"/>
    <x v="1"/>
    <s v="Drinking Coco"/>
    <n v="3808"/>
    <n v="279"/>
    <n v="6.47"/>
    <n v="1805.1299999999999"/>
  </r>
  <r>
    <x v="9"/>
    <x v="4"/>
    <s v="Milk Bars"/>
    <n v="63"/>
    <n v="123"/>
    <n v="9.33"/>
    <n v="1147.5899999999999"/>
  </r>
  <r>
    <x v="7"/>
    <x v="3"/>
    <s v="Organic Choco Syrup"/>
    <n v="7812"/>
    <n v="81"/>
    <n v="16.73"/>
    <n v="1355.13"/>
  </r>
  <r>
    <x v="0"/>
    <x v="0"/>
    <s v="99% Dark &amp; Pure"/>
    <n v="7693"/>
    <n v="21"/>
    <n v="7.64"/>
    <n v="160.44"/>
  </r>
  <r>
    <x v="8"/>
    <x v="2"/>
    <s v="Caramel Stuffed Bars"/>
    <n v="973"/>
    <n v="162"/>
    <n v="10.38"/>
    <n v="1681.5600000000002"/>
  </r>
  <r>
    <x v="9"/>
    <x v="1"/>
    <s v="Spicy Special Slims"/>
    <n v="567"/>
    <n v="228"/>
    <n v="9"/>
    <n v="2052"/>
  </r>
  <r>
    <x v="9"/>
    <x v="2"/>
    <s v="Manuka Honey Choco"/>
    <n v="2471"/>
    <n v="342"/>
    <n v="7.16"/>
    <n v="2448.7200000000003"/>
  </r>
  <r>
    <x v="6"/>
    <x v="4"/>
    <s v="Milk Bars"/>
    <n v="7189"/>
    <n v="54"/>
    <n v="9.33"/>
    <n v="503.82"/>
  </r>
  <r>
    <x v="3"/>
    <x v="1"/>
    <s v="Caramel Stuffed Bars"/>
    <n v="7455"/>
    <n v="216"/>
    <n v="10.38"/>
    <n v="2242.0800000000004"/>
  </r>
  <r>
    <x v="8"/>
    <x v="5"/>
    <s v="Baker's Choco Chips"/>
    <n v="3108"/>
    <n v="54"/>
    <n v="5.6"/>
    <n v="302.39999999999998"/>
  </r>
  <r>
    <x v="4"/>
    <x v="4"/>
    <s v="White Choc"/>
    <n v="469"/>
    <n v="75"/>
    <n v="13.15"/>
    <n v="986.25"/>
  </r>
  <r>
    <x v="2"/>
    <x v="0"/>
    <s v="Fruit &amp; Nut Bars"/>
    <n v="2737"/>
    <n v="93"/>
    <n v="6.49"/>
    <n v="603.57000000000005"/>
  </r>
  <r>
    <x v="2"/>
    <x v="0"/>
    <s v="White Choc"/>
    <n v="4305"/>
    <n v="156"/>
    <n v="13.15"/>
    <n v="2051.4"/>
  </r>
  <r>
    <x v="2"/>
    <x v="4"/>
    <s v="Eclairs"/>
    <n v="2408"/>
    <n v="9"/>
    <n v="3.11"/>
    <n v="27.99"/>
  </r>
  <r>
    <x v="8"/>
    <x v="2"/>
    <s v="99% Dark &amp; Pure"/>
    <n v="1281"/>
    <n v="18"/>
    <n v="7.64"/>
    <n v="137.51999999999998"/>
  </r>
  <r>
    <x v="0"/>
    <x v="1"/>
    <s v="Choco Coated Almonds"/>
    <n v="12348"/>
    <n v="234"/>
    <n v="8.65"/>
    <n v="2024.1000000000001"/>
  </r>
  <r>
    <x v="8"/>
    <x v="5"/>
    <s v="Caramel Stuffed Bars"/>
    <n v="3689"/>
    <n v="312"/>
    <n v="10.38"/>
    <n v="3238.5600000000004"/>
  </r>
  <r>
    <x v="5"/>
    <x v="2"/>
    <s v="99% Dark &amp; Pure"/>
    <n v="2870"/>
    <n v="300"/>
    <n v="7.64"/>
    <n v="2292"/>
  </r>
  <r>
    <x v="7"/>
    <x v="2"/>
    <s v="Organic Choco Syrup"/>
    <n v="798"/>
    <n v="519"/>
    <n v="16.73"/>
    <n v="8682.8700000000008"/>
  </r>
  <r>
    <x v="3"/>
    <x v="0"/>
    <s v="Spicy Special Slims"/>
    <n v="2933"/>
    <n v="9"/>
    <n v="9"/>
    <n v="81"/>
  </r>
  <r>
    <x v="6"/>
    <x v="1"/>
    <s v="Almond Choco"/>
    <n v="2744"/>
    <n v="9"/>
    <n v="11.88"/>
    <n v="106.92"/>
  </r>
  <r>
    <x v="0"/>
    <x v="2"/>
    <s v="Peanut Butter Cubes"/>
    <n v="9772"/>
    <n v="90"/>
    <n v="12.37"/>
    <n v="1113.3"/>
  </r>
  <r>
    <x v="5"/>
    <x v="5"/>
    <s v="White Choc"/>
    <n v="1568"/>
    <n v="96"/>
    <n v="13.15"/>
    <n v="1262.4000000000001"/>
  </r>
  <r>
    <x v="7"/>
    <x v="2"/>
    <s v="Mint Chip Choco"/>
    <n v="11417"/>
    <n v="21"/>
    <n v="8.7899999999999991"/>
    <n v="184.58999999999997"/>
  </r>
  <r>
    <x v="0"/>
    <x v="5"/>
    <s v="Baker's Choco Chips"/>
    <n v="6748"/>
    <n v="48"/>
    <n v="5.6"/>
    <n v="268.79999999999995"/>
  </r>
  <r>
    <x v="9"/>
    <x v="2"/>
    <s v="Organic Choco Syrup"/>
    <n v="1407"/>
    <n v="72"/>
    <n v="16.73"/>
    <n v="1204.56"/>
  </r>
  <r>
    <x v="1"/>
    <x v="1"/>
    <s v="Manuka Honey Choco"/>
    <n v="2023"/>
    <n v="168"/>
    <n v="7.16"/>
    <n v="1202.8800000000001"/>
  </r>
  <r>
    <x v="6"/>
    <x v="3"/>
    <s v="Baker's Choco Chips"/>
    <n v="5236"/>
    <n v="51"/>
    <n v="5.6"/>
    <n v="285.59999999999997"/>
  </r>
  <r>
    <x v="3"/>
    <x v="2"/>
    <s v="99% Dark &amp; Pure"/>
    <n v="1925"/>
    <n v="192"/>
    <n v="7.64"/>
    <n v="1466.8799999999999"/>
  </r>
  <r>
    <x v="5"/>
    <x v="0"/>
    <s v="50% Dark Bites"/>
    <n v="6608"/>
    <n v="225"/>
    <n v="11.7"/>
    <n v="2632.5"/>
  </r>
  <r>
    <x v="4"/>
    <x v="5"/>
    <s v="Baker's Choco Chips"/>
    <n v="8008"/>
    <n v="456"/>
    <n v="5.6"/>
    <n v="2553.6"/>
  </r>
  <r>
    <x v="9"/>
    <x v="5"/>
    <s v="White Choc"/>
    <n v="1428"/>
    <n v="93"/>
    <n v="13.15"/>
    <n v="1222.95"/>
  </r>
  <r>
    <x v="4"/>
    <x v="5"/>
    <s v="Almond Choco"/>
    <n v="525"/>
    <n v="48"/>
    <n v="11.88"/>
    <n v="570.24"/>
  </r>
  <r>
    <x v="4"/>
    <x v="0"/>
    <s v="Drinking Coco"/>
    <n v="1505"/>
    <n v="102"/>
    <n v="6.47"/>
    <n v="659.93999999999994"/>
  </r>
  <r>
    <x v="5"/>
    <x v="1"/>
    <s v="70% Dark Bites"/>
    <n v="6755"/>
    <n v="252"/>
    <n v="14.49"/>
    <n v="3651.48"/>
  </r>
  <r>
    <x v="7"/>
    <x v="0"/>
    <s v="Drinking Coco"/>
    <n v="11571"/>
    <n v="138"/>
    <n v="6.47"/>
    <n v="892.86"/>
  </r>
  <r>
    <x v="0"/>
    <x v="4"/>
    <s v="White Choc"/>
    <n v="2541"/>
    <n v="90"/>
    <n v="13.15"/>
    <n v="1183.5"/>
  </r>
  <r>
    <x v="3"/>
    <x v="0"/>
    <s v="70% Dark Bites"/>
    <n v="1526"/>
    <n v="240"/>
    <n v="14.49"/>
    <n v="3477.6"/>
  </r>
  <r>
    <x v="0"/>
    <x v="4"/>
    <s v="Almond Choco"/>
    <n v="6125"/>
    <n v="102"/>
    <n v="11.88"/>
    <n v="1211.76"/>
  </r>
  <r>
    <x v="3"/>
    <x v="1"/>
    <s v="Organic Choco Syrup"/>
    <n v="847"/>
    <n v="129"/>
    <n v="16.73"/>
    <n v="2158.17"/>
  </r>
  <r>
    <x v="1"/>
    <x v="1"/>
    <s v="Organic Choco Syrup"/>
    <n v="4753"/>
    <n v="300"/>
    <n v="16.73"/>
    <n v="5019"/>
  </r>
  <r>
    <x v="4"/>
    <x v="4"/>
    <s v="Peanut Butter Cubes"/>
    <n v="959"/>
    <n v="135"/>
    <n v="12.37"/>
    <n v="1669.9499999999998"/>
  </r>
  <r>
    <x v="5"/>
    <x v="1"/>
    <s v="85% Dark Bars"/>
    <n v="2793"/>
    <n v="114"/>
    <n v="4.97"/>
    <n v="566.57999999999993"/>
  </r>
  <r>
    <x v="5"/>
    <x v="1"/>
    <s v="50% Dark Bites"/>
    <n v="4606"/>
    <n v="63"/>
    <n v="11.7"/>
    <n v="737.09999999999991"/>
  </r>
  <r>
    <x v="5"/>
    <x v="2"/>
    <s v="Manuka Honey Choco"/>
    <n v="5551"/>
    <n v="252"/>
    <n v="7.16"/>
    <n v="1804.32"/>
  </r>
  <r>
    <x v="9"/>
    <x v="2"/>
    <s v="Choco Coated Almonds"/>
    <n v="6657"/>
    <n v="303"/>
    <n v="8.65"/>
    <n v="2620.9500000000003"/>
  </r>
  <r>
    <x v="5"/>
    <x v="3"/>
    <s v="Eclairs"/>
    <n v="4438"/>
    <n v="246"/>
    <n v="3.11"/>
    <n v="765.06"/>
  </r>
  <r>
    <x v="1"/>
    <x v="4"/>
    <s v="After Nines"/>
    <n v="168"/>
    <n v="84"/>
    <n v="9.77"/>
    <n v="820.68"/>
  </r>
  <r>
    <x v="5"/>
    <x v="5"/>
    <s v="Eclairs"/>
    <n v="7777"/>
    <n v="39"/>
    <n v="3.11"/>
    <n v="121.28999999999999"/>
  </r>
  <r>
    <x v="6"/>
    <x v="2"/>
    <s v="Eclairs"/>
    <n v="3339"/>
    <n v="348"/>
    <n v="3.11"/>
    <n v="1082.28"/>
  </r>
  <r>
    <x v="5"/>
    <x v="0"/>
    <s v="Peanut Butter Cubes"/>
    <n v="6391"/>
    <n v="48"/>
    <n v="12.37"/>
    <n v="593.76"/>
  </r>
  <r>
    <x v="6"/>
    <x v="0"/>
    <s v="After Nines"/>
    <n v="518"/>
    <n v="75"/>
    <n v="9.77"/>
    <n v="732.75"/>
  </r>
  <r>
    <x v="5"/>
    <x v="4"/>
    <s v="Caramel Stuffed Bars"/>
    <n v="5677"/>
    <n v="258"/>
    <n v="10.38"/>
    <n v="2678.0400000000004"/>
  </r>
  <r>
    <x v="4"/>
    <x v="3"/>
    <s v="Eclairs"/>
    <n v="6048"/>
    <n v="27"/>
    <n v="3.11"/>
    <n v="83.97"/>
  </r>
  <r>
    <x v="1"/>
    <x v="4"/>
    <s v="Choco Coated Almonds"/>
    <n v="3752"/>
    <n v="213"/>
    <n v="8.65"/>
    <n v="1842.45"/>
  </r>
  <r>
    <x v="6"/>
    <x v="1"/>
    <s v="Manuka Honey Choco"/>
    <n v="4480"/>
    <n v="357"/>
    <n v="7.16"/>
    <n v="2556.12"/>
  </r>
  <r>
    <x v="2"/>
    <x v="0"/>
    <s v="Almond Choco"/>
    <n v="259"/>
    <n v="207"/>
    <n v="11.88"/>
    <n v="2459.1600000000003"/>
  </r>
  <r>
    <x v="1"/>
    <x v="0"/>
    <s v="70% Dark Bites"/>
    <n v="42"/>
    <n v="150"/>
    <n v="14.49"/>
    <n v="2173.5"/>
  </r>
  <r>
    <x v="3"/>
    <x v="2"/>
    <s v="Baker's Choco Chips"/>
    <n v="98"/>
    <n v="204"/>
    <n v="5.6"/>
    <n v="1142.3999999999999"/>
  </r>
  <r>
    <x v="5"/>
    <x v="1"/>
    <s v="Organic Choco Syrup"/>
    <n v="2478"/>
    <n v="21"/>
    <n v="16.73"/>
    <n v="351.33"/>
  </r>
  <r>
    <x v="3"/>
    <x v="5"/>
    <s v="Peanut Butter Cubes"/>
    <n v="7847"/>
    <n v="174"/>
    <n v="12.37"/>
    <n v="2152.3799999999997"/>
  </r>
  <r>
    <x v="7"/>
    <x v="0"/>
    <s v="Eclairs"/>
    <n v="9926"/>
    <n v="201"/>
    <n v="3.11"/>
    <n v="625.11"/>
  </r>
  <r>
    <x v="1"/>
    <x v="4"/>
    <s v="Milk Bars"/>
    <n v="819"/>
    <n v="510"/>
    <n v="9.33"/>
    <n v="4758.3"/>
  </r>
  <r>
    <x v="4"/>
    <x v="3"/>
    <s v="Manuka Honey Choco"/>
    <n v="3052"/>
    <n v="378"/>
    <n v="7.16"/>
    <n v="2706.48"/>
  </r>
  <r>
    <x v="2"/>
    <x v="5"/>
    <s v="Spicy Special Slims"/>
    <n v="6832"/>
    <n v="27"/>
    <n v="9"/>
    <n v="243"/>
  </r>
  <r>
    <x v="7"/>
    <x v="3"/>
    <s v="Mint Chip Choco"/>
    <n v="2016"/>
    <n v="117"/>
    <n v="8.7899999999999991"/>
    <n v="1028.4299999999998"/>
  </r>
  <r>
    <x v="4"/>
    <x v="4"/>
    <s v="Spicy Special Slims"/>
    <n v="7322"/>
    <n v="36"/>
    <n v="9"/>
    <n v="324"/>
  </r>
  <r>
    <x v="1"/>
    <x v="1"/>
    <s v="Peanut Butter Cubes"/>
    <n v="357"/>
    <n v="126"/>
    <n v="12.37"/>
    <n v="1558.62"/>
  </r>
  <r>
    <x v="2"/>
    <x v="3"/>
    <s v="White Choc"/>
    <n v="3192"/>
    <n v="72"/>
    <n v="13.15"/>
    <n v="946.80000000000007"/>
  </r>
  <r>
    <x v="5"/>
    <x v="2"/>
    <s v="After Nines"/>
    <n v="8435"/>
    <n v="42"/>
    <n v="9.77"/>
    <n v="410.34"/>
  </r>
  <r>
    <x v="0"/>
    <x v="3"/>
    <s v="Manuka Honey Choco"/>
    <n v="0"/>
    <n v="135"/>
    <n v="7.16"/>
    <n v="966.6"/>
  </r>
  <r>
    <x v="5"/>
    <x v="5"/>
    <s v="85% Dark Bars"/>
    <n v="8862"/>
    <n v="189"/>
    <n v="4.97"/>
    <n v="939.32999999999993"/>
  </r>
  <r>
    <x v="4"/>
    <x v="0"/>
    <s v="Caramel Stuffed Bars"/>
    <n v="3556"/>
    <n v="459"/>
    <n v="10.38"/>
    <n v="4764.42"/>
  </r>
  <r>
    <x v="6"/>
    <x v="5"/>
    <s v="Raspberry Choco"/>
    <n v="7280"/>
    <n v="201"/>
    <n v="11.73"/>
    <n v="2357.73"/>
  </r>
  <r>
    <x v="4"/>
    <x v="5"/>
    <s v="70% Dark Bites"/>
    <n v="3402"/>
    <n v="366"/>
    <n v="14.49"/>
    <n v="5303.34"/>
  </r>
  <r>
    <x v="8"/>
    <x v="0"/>
    <s v="Manuka Honey Choco"/>
    <n v="4592"/>
    <n v="324"/>
    <n v="7.16"/>
    <n v="2319.84"/>
  </r>
  <r>
    <x v="2"/>
    <x v="1"/>
    <s v="Raspberry Choco"/>
    <n v="7833"/>
    <n v="243"/>
    <n v="11.73"/>
    <n v="2850.3900000000003"/>
  </r>
  <r>
    <x v="7"/>
    <x v="3"/>
    <s v="Spicy Special Slims"/>
    <n v="7651"/>
    <n v="213"/>
    <n v="9"/>
    <n v="1917"/>
  </r>
  <r>
    <x v="0"/>
    <x v="1"/>
    <s v="70% Dark Bites"/>
    <n v="2275"/>
    <n v="447"/>
    <n v="14.49"/>
    <n v="6477.03"/>
  </r>
  <r>
    <x v="0"/>
    <x v="4"/>
    <s v="Milk Bars"/>
    <n v="5670"/>
    <n v="297"/>
    <n v="9.33"/>
    <n v="2771.01"/>
  </r>
  <r>
    <x v="5"/>
    <x v="1"/>
    <s v="Mint Chip Choco"/>
    <n v="2135"/>
    <n v="27"/>
    <n v="8.7899999999999991"/>
    <n v="237.32999999999998"/>
  </r>
  <r>
    <x v="0"/>
    <x v="5"/>
    <s v="Fruit &amp; Nut Bars"/>
    <n v="2779"/>
    <n v="75"/>
    <n v="6.49"/>
    <n v="486.75"/>
  </r>
  <r>
    <x v="9"/>
    <x v="3"/>
    <s v="Peanut Butter Cubes"/>
    <n v="12950"/>
    <n v="30"/>
    <n v="12.37"/>
    <n v="371.09999999999997"/>
  </r>
  <r>
    <x v="5"/>
    <x v="2"/>
    <s v="Drinking Coco"/>
    <n v="2646"/>
    <n v="177"/>
    <n v="6.47"/>
    <n v="1145.19"/>
  </r>
  <r>
    <x v="0"/>
    <x v="5"/>
    <s v="Peanut Butter Cubes"/>
    <n v="3794"/>
    <n v="159"/>
    <n v="12.37"/>
    <n v="1966.83"/>
  </r>
  <r>
    <x v="8"/>
    <x v="1"/>
    <s v="Peanut Butter Cubes"/>
    <n v="819"/>
    <n v="306"/>
    <n v="12.37"/>
    <n v="3785.22"/>
  </r>
  <r>
    <x v="8"/>
    <x v="5"/>
    <s v="Orange Choco"/>
    <n v="2583"/>
    <n v="18"/>
    <n v="10.62"/>
    <n v="191.16"/>
  </r>
  <r>
    <x v="5"/>
    <x v="1"/>
    <s v="99% Dark &amp; Pure"/>
    <n v="4585"/>
    <n v="240"/>
    <n v="7.64"/>
    <n v="1833.6"/>
  </r>
  <r>
    <x v="6"/>
    <x v="5"/>
    <s v="Peanut Butter Cubes"/>
    <n v="1652"/>
    <n v="93"/>
    <n v="12.37"/>
    <n v="1150.4099999999999"/>
  </r>
  <r>
    <x v="9"/>
    <x v="5"/>
    <s v="Baker's Choco Chips"/>
    <n v="4991"/>
    <n v="9"/>
    <n v="5.6"/>
    <n v="50.4"/>
  </r>
  <r>
    <x v="1"/>
    <x v="5"/>
    <s v="Mint Chip Choco"/>
    <n v="2009"/>
    <n v="219"/>
    <n v="8.7899999999999991"/>
    <n v="1925.0099999999998"/>
  </r>
  <r>
    <x v="7"/>
    <x v="3"/>
    <s v="After Nines"/>
    <n v="1568"/>
    <n v="141"/>
    <n v="9.77"/>
    <n v="1377.57"/>
  </r>
  <r>
    <x v="3"/>
    <x v="0"/>
    <s v="Orange Choco"/>
    <n v="3388"/>
    <n v="123"/>
    <n v="10.62"/>
    <n v="1306.26"/>
  </r>
  <r>
    <x v="0"/>
    <x v="4"/>
    <s v="85% Dark Bars"/>
    <n v="623"/>
    <n v="51"/>
    <n v="4.97"/>
    <n v="253.47"/>
  </r>
  <r>
    <x v="4"/>
    <x v="2"/>
    <s v="Almond Choco"/>
    <n v="10073"/>
    <n v="120"/>
    <n v="11.88"/>
    <n v="1425.6000000000001"/>
  </r>
  <r>
    <x v="1"/>
    <x v="3"/>
    <s v="Baker's Choco Chips"/>
    <n v="1561"/>
    <n v="27"/>
    <n v="5.6"/>
    <n v="151.19999999999999"/>
  </r>
  <r>
    <x v="2"/>
    <x v="2"/>
    <s v="Organic Choco Syrup"/>
    <n v="11522"/>
    <n v="204"/>
    <n v="16.73"/>
    <n v="3412.92"/>
  </r>
  <r>
    <x v="4"/>
    <x v="4"/>
    <s v="Milk Bars"/>
    <n v="2317"/>
    <n v="123"/>
    <n v="9.33"/>
    <n v="1147.5899999999999"/>
  </r>
  <r>
    <x v="9"/>
    <x v="0"/>
    <s v="Caramel Stuffed Bars"/>
    <n v="3059"/>
    <n v="27"/>
    <n v="10.38"/>
    <n v="280.26000000000005"/>
  </r>
  <r>
    <x v="3"/>
    <x v="0"/>
    <s v="Baker's Choco Chips"/>
    <n v="2324"/>
    <n v="177"/>
    <n v="5.6"/>
    <n v="991.19999999999993"/>
  </r>
  <r>
    <x v="8"/>
    <x v="3"/>
    <s v="Baker's Choco Chips"/>
    <n v="4956"/>
    <n v="171"/>
    <n v="5.6"/>
    <n v="957.59999999999991"/>
  </r>
  <r>
    <x v="9"/>
    <x v="5"/>
    <s v="99% Dark &amp; Pure"/>
    <n v="5355"/>
    <n v="204"/>
    <n v="7.64"/>
    <n v="1558.56"/>
  </r>
  <r>
    <x v="8"/>
    <x v="5"/>
    <s v="50% Dark Bites"/>
    <n v="7259"/>
    <n v="276"/>
    <n v="11.7"/>
    <n v="3229.2"/>
  </r>
  <r>
    <x v="1"/>
    <x v="0"/>
    <s v="Baker's Choco Chips"/>
    <n v="6279"/>
    <n v="45"/>
    <n v="5.6"/>
    <n v="251.99999999999997"/>
  </r>
  <r>
    <x v="0"/>
    <x v="4"/>
    <s v="Manuka Honey Choco"/>
    <n v="2541"/>
    <n v="45"/>
    <n v="7.16"/>
    <n v="322.2"/>
  </r>
  <r>
    <x v="4"/>
    <x v="1"/>
    <s v="Organic Choco Syrup"/>
    <n v="3864"/>
    <n v="177"/>
    <n v="16.73"/>
    <n v="2961.21"/>
  </r>
  <r>
    <x v="6"/>
    <x v="2"/>
    <s v="Milk Bars"/>
    <n v="6146"/>
    <n v="63"/>
    <n v="9.33"/>
    <n v="587.79"/>
  </r>
  <r>
    <x v="2"/>
    <x v="3"/>
    <s v="Drinking Coco"/>
    <n v="2639"/>
    <n v="204"/>
    <n v="6.47"/>
    <n v="1319.8799999999999"/>
  </r>
  <r>
    <x v="1"/>
    <x v="0"/>
    <s v="After Nines"/>
    <n v="1890"/>
    <n v="195"/>
    <n v="9.77"/>
    <n v="1905.1499999999999"/>
  </r>
  <r>
    <x v="5"/>
    <x v="5"/>
    <s v="50% Dark Bites"/>
    <n v="1932"/>
    <n v="369"/>
    <n v="11.7"/>
    <n v="4317.3"/>
  </r>
  <r>
    <x v="8"/>
    <x v="5"/>
    <s v="White Choc"/>
    <n v="6300"/>
    <n v="42"/>
    <n v="13.15"/>
    <n v="552.30000000000007"/>
  </r>
  <r>
    <x v="4"/>
    <x v="0"/>
    <s v="70% Dark Bites"/>
    <n v="560"/>
    <n v="81"/>
    <n v="14.49"/>
    <n v="1173.69"/>
  </r>
  <r>
    <x v="2"/>
    <x v="0"/>
    <s v="Baker's Choco Chips"/>
    <n v="2856"/>
    <n v="246"/>
    <n v="5.6"/>
    <n v="1377.6"/>
  </r>
  <r>
    <x v="2"/>
    <x v="5"/>
    <s v="Eclairs"/>
    <n v="707"/>
    <n v="174"/>
    <n v="3.11"/>
    <n v="541.14"/>
  </r>
  <r>
    <x v="1"/>
    <x v="1"/>
    <s v="70% Dark Bites"/>
    <n v="3598"/>
    <n v="81"/>
    <n v="14.49"/>
    <n v="1173.69"/>
  </r>
  <r>
    <x v="0"/>
    <x v="1"/>
    <s v="After Nines"/>
    <n v="6853"/>
    <n v="372"/>
    <n v="9.77"/>
    <n v="3634.44"/>
  </r>
  <r>
    <x v="0"/>
    <x v="1"/>
    <s v="Mint Chip Choco"/>
    <n v="4725"/>
    <n v="174"/>
    <n v="8.7899999999999991"/>
    <n v="1529.4599999999998"/>
  </r>
  <r>
    <x v="3"/>
    <x v="2"/>
    <s v="Choco Coated Almonds"/>
    <n v="10304"/>
    <n v="84"/>
    <n v="8.65"/>
    <n v="726.6"/>
  </r>
  <r>
    <x v="3"/>
    <x v="5"/>
    <s v="Mint Chip Choco"/>
    <n v="1274"/>
    <n v="225"/>
    <n v="8.7899999999999991"/>
    <n v="1977.7499999999998"/>
  </r>
  <r>
    <x v="6"/>
    <x v="2"/>
    <s v="70% Dark Bites"/>
    <n v="1526"/>
    <n v="105"/>
    <n v="14.49"/>
    <n v="1521.45"/>
  </r>
  <r>
    <x v="0"/>
    <x v="3"/>
    <s v="Caramel Stuffed Bars"/>
    <n v="3101"/>
    <n v="225"/>
    <n v="10.38"/>
    <n v="2335.5"/>
  </r>
  <r>
    <x v="7"/>
    <x v="0"/>
    <s v="50% Dark Bites"/>
    <n v="1057"/>
    <n v="54"/>
    <n v="11.7"/>
    <n v="631.79999999999995"/>
  </r>
  <r>
    <x v="5"/>
    <x v="0"/>
    <s v="Baker's Choco Chips"/>
    <n v="5306"/>
    <n v="0"/>
    <n v="5.6"/>
    <n v="0"/>
  </r>
  <r>
    <x v="6"/>
    <x v="3"/>
    <s v="85% Dark Bars"/>
    <n v="4018"/>
    <n v="171"/>
    <n v="4.97"/>
    <n v="849.87"/>
  </r>
  <r>
    <x v="2"/>
    <x v="5"/>
    <s v="Mint Chip Choco"/>
    <n v="938"/>
    <n v="189"/>
    <n v="8.7899999999999991"/>
    <n v="1661.31"/>
  </r>
  <r>
    <x v="5"/>
    <x v="4"/>
    <s v="Drinking Coco"/>
    <n v="1778"/>
    <n v="270"/>
    <n v="6.47"/>
    <n v="1746.8999999999999"/>
  </r>
  <r>
    <x v="4"/>
    <x v="3"/>
    <s v="70% Dark Bites"/>
    <n v="1638"/>
    <n v="63"/>
    <n v="14.49"/>
    <n v="912.87"/>
  </r>
  <r>
    <x v="3"/>
    <x v="4"/>
    <s v="White Choc"/>
    <n v="154"/>
    <n v="21"/>
    <n v="13.15"/>
    <n v="276.15000000000003"/>
  </r>
  <r>
    <x v="5"/>
    <x v="0"/>
    <s v="After Nines"/>
    <n v="9835"/>
    <n v="207"/>
    <n v="9.77"/>
    <n v="2022.3899999999999"/>
  </r>
  <r>
    <x v="2"/>
    <x v="0"/>
    <s v="Orange Choco"/>
    <n v="7273"/>
    <n v="96"/>
    <n v="10.62"/>
    <n v="1019.52"/>
  </r>
  <r>
    <x v="6"/>
    <x v="3"/>
    <s v="After Nines"/>
    <n v="6909"/>
    <n v="81"/>
    <n v="9.77"/>
    <n v="791.37"/>
  </r>
  <r>
    <x v="2"/>
    <x v="3"/>
    <s v="85% Dark Bars"/>
    <n v="3920"/>
    <n v="306"/>
    <n v="4.97"/>
    <n v="1520.82"/>
  </r>
  <r>
    <x v="9"/>
    <x v="3"/>
    <s v="Spicy Special Slims"/>
    <n v="4858"/>
    <n v="279"/>
    <n v="9"/>
    <n v="2511"/>
  </r>
  <r>
    <x v="7"/>
    <x v="4"/>
    <s v="Almond Choco"/>
    <n v="3549"/>
    <n v="3"/>
    <n v="11.88"/>
    <n v="35.64"/>
  </r>
  <r>
    <x v="5"/>
    <x v="3"/>
    <s v="Organic Choco Syrup"/>
    <n v="966"/>
    <n v="198"/>
    <n v="16.73"/>
    <n v="3312.54"/>
  </r>
  <r>
    <x v="6"/>
    <x v="3"/>
    <s v="Drinking Coco"/>
    <n v="385"/>
    <n v="249"/>
    <n v="6.47"/>
    <n v="1611.03"/>
  </r>
  <r>
    <x v="4"/>
    <x v="5"/>
    <s v="Mint Chip Choco"/>
    <n v="2219"/>
    <n v="75"/>
    <n v="8.7899999999999991"/>
    <n v="659.24999999999989"/>
  </r>
  <r>
    <x v="2"/>
    <x v="2"/>
    <s v="Choco Coated Almonds"/>
    <n v="2954"/>
    <n v="189"/>
    <n v="8.65"/>
    <n v="1634.8500000000001"/>
  </r>
  <r>
    <x v="5"/>
    <x v="2"/>
    <s v="Choco Coated Almonds"/>
    <n v="280"/>
    <n v="87"/>
    <n v="8.65"/>
    <n v="752.55000000000007"/>
  </r>
  <r>
    <x v="3"/>
    <x v="2"/>
    <s v="70% Dark Bites"/>
    <n v="6118"/>
    <n v="174"/>
    <n v="14.49"/>
    <n v="2521.2600000000002"/>
  </r>
  <r>
    <x v="7"/>
    <x v="3"/>
    <s v="Raspberry Choco"/>
    <n v="4802"/>
    <n v="36"/>
    <n v="11.73"/>
    <n v="422.28000000000003"/>
  </r>
  <r>
    <x v="2"/>
    <x v="4"/>
    <s v="85% Dark Bars"/>
    <n v="4137"/>
    <n v="60"/>
    <n v="4.97"/>
    <n v="298.2"/>
  </r>
  <r>
    <x v="8"/>
    <x v="1"/>
    <s v="Fruit &amp; Nut Bars"/>
    <n v="2023"/>
    <n v="78"/>
    <n v="6.49"/>
    <n v="506.22"/>
  </r>
  <r>
    <x v="2"/>
    <x v="2"/>
    <s v="70% Dark Bites"/>
    <n v="9051"/>
    <n v="57"/>
    <n v="14.49"/>
    <n v="825.93000000000006"/>
  </r>
  <r>
    <x v="2"/>
    <x v="0"/>
    <s v="Caramel Stuffed Bars"/>
    <n v="2919"/>
    <n v="45"/>
    <n v="10.38"/>
    <n v="467.1"/>
  </r>
  <r>
    <x v="3"/>
    <x v="4"/>
    <s v="After Nines"/>
    <n v="5915"/>
    <n v="3"/>
    <n v="9.77"/>
    <n v="29.31"/>
  </r>
  <r>
    <x v="9"/>
    <x v="1"/>
    <s v="Raspberry Choco"/>
    <n v="2562"/>
    <n v="6"/>
    <n v="11.73"/>
    <n v="70.38"/>
  </r>
  <r>
    <x v="6"/>
    <x v="0"/>
    <s v="White Choc"/>
    <n v="8813"/>
    <n v="21"/>
    <n v="13.15"/>
    <n v="276.15000000000003"/>
  </r>
  <r>
    <x v="6"/>
    <x v="2"/>
    <s v="Drinking Coco"/>
    <n v="6111"/>
    <n v="3"/>
    <n v="6.47"/>
    <n v="19.41"/>
  </r>
  <r>
    <x v="1"/>
    <x v="5"/>
    <s v="Smooth Sliky Salty"/>
    <n v="3507"/>
    <n v="288"/>
    <n v="5.79"/>
    <n v="1667.52"/>
  </r>
  <r>
    <x v="4"/>
    <x v="2"/>
    <s v="Milk Bars"/>
    <n v="4319"/>
    <n v="30"/>
    <n v="9.33"/>
    <n v="279.89999999999998"/>
  </r>
  <r>
    <x v="0"/>
    <x v="4"/>
    <s v="Baker's Choco Chips"/>
    <n v="609"/>
    <n v="87"/>
    <n v="5.6"/>
    <n v="487.2"/>
  </r>
  <r>
    <x v="0"/>
    <x v="3"/>
    <s v="Organic Choco Syrup"/>
    <n v="6370"/>
    <n v="30"/>
    <n v="16.73"/>
    <n v="501.90000000000003"/>
  </r>
  <r>
    <x v="6"/>
    <x v="4"/>
    <s v="99% Dark &amp; Pure"/>
    <n v="5474"/>
    <n v="168"/>
    <n v="7.64"/>
    <n v="1283.52"/>
  </r>
  <r>
    <x v="0"/>
    <x v="2"/>
    <s v="Organic Choco Syrup"/>
    <n v="3164"/>
    <n v="306"/>
    <n v="16.73"/>
    <n v="5119.38"/>
  </r>
  <r>
    <x v="4"/>
    <x v="1"/>
    <s v="Almond Choco"/>
    <n v="1302"/>
    <n v="402"/>
    <n v="11.88"/>
    <n v="4775.76"/>
  </r>
  <r>
    <x v="8"/>
    <x v="0"/>
    <s v="Caramel Stuffed Bars"/>
    <n v="7308"/>
    <n v="327"/>
    <n v="10.38"/>
    <n v="3394.26"/>
  </r>
  <r>
    <x v="0"/>
    <x v="0"/>
    <s v="Organic Choco Syrup"/>
    <n v="6132"/>
    <n v="93"/>
    <n v="16.73"/>
    <n v="1555.89"/>
  </r>
  <r>
    <x v="9"/>
    <x v="1"/>
    <s v="50% Dark Bites"/>
    <n v="3472"/>
    <n v="96"/>
    <n v="11.7"/>
    <n v="1123.1999999999998"/>
  </r>
  <r>
    <x v="1"/>
    <x v="3"/>
    <s v="Drinking Coco"/>
    <n v="9660"/>
    <n v="27"/>
    <n v="6.47"/>
    <n v="174.69"/>
  </r>
  <r>
    <x v="2"/>
    <x v="4"/>
    <s v="Baker's Choco Chips"/>
    <n v="2436"/>
    <n v="99"/>
    <n v="5.6"/>
    <n v="554.4"/>
  </r>
  <r>
    <x v="2"/>
    <x v="4"/>
    <s v="Peanut Butter Cubes"/>
    <n v="9506"/>
    <n v="87"/>
    <n v="12.37"/>
    <n v="1076.1899999999998"/>
  </r>
  <r>
    <x v="9"/>
    <x v="0"/>
    <s v="Spicy Special Slims"/>
    <n v="245"/>
    <n v="288"/>
    <n v="9"/>
    <n v="2592"/>
  </r>
  <r>
    <x v="1"/>
    <x v="1"/>
    <s v="Orange Choco"/>
    <n v="2702"/>
    <n v="363"/>
    <n v="10.62"/>
    <n v="3855.0599999999995"/>
  </r>
  <r>
    <x v="9"/>
    <x v="5"/>
    <s v="Eclairs"/>
    <n v="700"/>
    <n v="87"/>
    <n v="3.11"/>
    <n v="270.57"/>
  </r>
  <r>
    <x v="4"/>
    <x v="5"/>
    <s v="Eclairs"/>
    <n v="3759"/>
    <n v="150"/>
    <n v="3.11"/>
    <n v="466.5"/>
  </r>
  <r>
    <x v="7"/>
    <x v="1"/>
    <s v="Eclairs"/>
    <n v="1589"/>
    <n v="303"/>
    <n v="3.11"/>
    <n v="942.32999999999993"/>
  </r>
  <r>
    <x v="5"/>
    <x v="1"/>
    <s v="Caramel Stuffed Bars"/>
    <n v="5194"/>
    <n v="288"/>
    <n v="10.38"/>
    <n v="2989.44"/>
  </r>
  <r>
    <x v="9"/>
    <x v="2"/>
    <s v="Milk Bars"/>
    <n v="945"/>
    <n v="75"/>
    <n v="9.33"/>
    <n v="699.75"/>
  </r>
  <r>
    <x v="0"/>
    <x v="4"/>
    <s v="Smooth Sliky Salty"/>
    <n v="1988"/>
    <n v="39"/>
    <n v="5.79"/>
    <n v="225.81"/>
  </r>
  <r>
    <x v="4"/>
    <x v="5"/>
    <s v="Choco Coated Almonds"/>
    <n v="6734"/>
    <n v="123"/>
    <n v="8.65"/>
    <n v="1063.95"/>
  </r>
  <r>
    <x v="0"/>
    <x v="2"/>
    <s v="Almond Choco"/>
    <n v="217"/>
    <n v="36"/>
    <n v="11.88"/>
    <n v="427.68"/>
  </r>
  <r>
    <x v="6"/>
    <x v="5"/>
    <s v="After Nines"/>
    <n v="6279"/>
    <n v="237"/>
    <n v="9.77"/>
    <n v="2315.4899999999998"/>
  </r>
  <r>
    <x v="0"/>
    <x v="2"/>
    <s v="Milk Bars"/>
    <n v="4424"/>
    <n v="201"/>
    <n v="9.33"/>
    <n v="1875.33"/>
  </r>
  <r>
    <x v="7"/>
    <x v="2"/>
    <s v="Eclairs"/>
    <n v="189"/>
    <n v="48"/>
    <n v="3.11"/>
    <n v="149.28"/>
  </r>
  <r>
    <x v="6"/>
    <x v="1"/>
    <s v="After Nines"/>
    <n v="490"/>
    <n v="84"/>
    <n v="9.77"/>
    <n v="820.68"/>
  </r>
  <r>
    <x v="1"/>
    <x v="0"/>
    <s v="Spicy Special Slims"/>
    <n v="434"/>
    <n v="87"/>
    <n v="9"/>
    <n v="783"/>
  </r>
  <r>
    <x v="5"/>
    <x v="4"/>
    <s v="70% Dark Bites"/>
    <n v="10129"/>
    <n v="312"/>
    <n v="14.49"/>
    <n v="4520.88"/>
  </r>
  <r>
    <x v="8"/>
    <x v="3"/>
    <s v="Caramel Stuffed Bars"/>
    <n v="1652"/>
    <n v="102"/>
    <n v="10.38"/>
    <n v="1058.76"/>
  </r>
  <r>
    <x v="1"/>
    <x v="4"/>
    <s v="Spicy Special Slims"/>
    <n v="6433"/>
    <n v="78"/>
    <n v="9"/>
    <n v="702"/>
  </r>
  <r>
    <x v="8"/>
    <x v="5"/>
    <s v="Fruit &amp; Nut Bars"/>
    <n v="2212"/>
    <n v="117"/>
    <n v="6.49"/>
    <n v="759.33"/>
  </r>
  <r>
    <x v="3"/>
    <x v="1"/>
    <s v="99% Dark &amp; Pure"/>
    <n v="609"/>
    <n v="99"/>
    <n v="7.64"/>
    <n v="756.36"/>
  </r>
  <r>
    <x v="0"/>
    <x v="1"/>
    <s v="85% Dark Bars"/>
    <n v="1638"/>
    <n v="48"/>
    <n v="4.97"/>
    <n v="238.56"/>
  </r>
  <r>
    <x v="5"/>
    <x v="5"/>
    <s v="Raspberry Choco"/>
    <n v="3829"/>
    <n v="24"/>
    <n v="11.73"/>
    <n v="281.52"/>
  </r>
  <r>
    <x v="0"/>
    <x v="3"/>
    <s v="Raspberry Choco"/>
    <n v="5775"/>
    <n v="42"/>
    <n v="11.73"/>
    <n v="492.66"/>
  </r>
  <r>
    <x v="4"/>
    <x v="1"/>
    <s v="Orange Choco"/>
    <n v="1071"/>
    <n v="270"/>
    <n v="10.62"/>
    <n v="2867.3999999999996"/>
  </r>
  <r>
    <x v="1"/>
    <x v="2"/>
    <s v="Fruit &amp; Nut Bars"/>
    <n v="5019"/>
    <n v="150"/>
    <n v="6.49"/>
    <n v="973.5"/>
  </r>
  <r>
    <x v="7"/>
    <x v="0"/>
    <s v="Raspberry Choco"/>
    <n v="2863"/>
    <n v="42"/>
    <n v="11.73"/>
    <n v="492.66"/>
  </r>
  <r>
    <x v="0"/>
    <x v="1"/>
    <s v="Manuka Honey Choco"/>
    <n v="1617"/>
    <n v="126"/>
    <n v="7.16"/>
    <n v="902.16"/>
  </r>
  <r>
    <x v="4"/>
    <x v="0"/>
    <s v="Baker's Choco Chips"/>
    <n v="6818"/>
    <n v="6"/>
    <n v="5.6"/>
    <n v="33.599999999999994"/>
  </r>
  <r>
    <x v="8"/>
    <x v="1"/>
    <s v="Raspberry Choco"/>
    <n v="6657"/>
    <n v="276"/>
    <n v="11.73"/>
    <n v="3237.48"/>
  </r>
  <r>
    <x v="8"/>
    <x v="5"/>
    <s v="Eclairs"/>
    <n v="2919"/>
    <n v="93"/>
    <n v="3.11"/>
    <n v="289.22999999999996"/>
  </r>
  <r>
    <x v="7"/>
    <x v="2"/>
    <s v="Smooth Sliky Salty"/>
    <n v="3094"/>
    <n v="246"/>
    <n v="5.79"/>
    <n v="1424.34"/>
  </r>
  <r>
    <x v="4"/>
    <x v="3"/>
    <s v="85% Dark Bars"/>
    <n v="2989"/>
    <n v="3"/>
    <n v="4.97"/>
    <n v="14.91"/>
  </r>
  <r>
    <x v="1"/>
    <x v="4"/>
    <s v="Organic Choco Syrup"/>
    <n v="2268"/>
    <n v="63"/>
    <n v="16.73"/>
    <n v="1053.99"/>
  </r>
  <r>
    <x v="6"/>
    <x v="1"/>
    <s v="Smooth Sliky Salty"/>
    <n v="4753"/>
    <n v="246"/>
    <n v="5.79"/>
    <n v="1424.34"/>
  </r>
  <r>
    <x v="7"/>
    <x v="5"/>
    <s v="99% Dark &amp; Pure"/>
    <n v="7511"/>
    <n v="120"/>
    <n v="7.64"/>
    <n v="916.8"/>
  </r>
  <r>
    <x v="7"/>
    <x v="4"/>
    <s v="Smooth Sliky Salty"/>
    <n v="4326"/>
    <n v="348"/>
    <n v="5.79"/>
    <n v="2014.92"/>
  </r>
  <r>
    <x v="3"/>
    <x v="5"/>
    <s v="Fruit &amp; Nut Bars"/>
    <n v="4935"/>
    <n v="126"/>
    <n v="6.49"/>
    <n v="817.74"/>
  </r>
  <r>
    <x v="4"/>
    <x v="1"/>
    <s v="70% Dark Bites"/>
    <n v="4781"/>
    <n v="123"/>
    <n v="14.49"/>
    <n v="1782.27"/>
  </r>
  <r>
    <x v="6"/>
    <x v="4"/>
    <s v="White Choc"/>
    <n v="7483"/>
    <n v="45"/>
    <n v="13.15"/>
    <n v="591.75"/>
  </r>
  <r>
    <x v="9"/>
    <x v="4"/>
    <s v="Almond Choco"/>
    <n v="6860"/>
    <n v="126"/>
    <n v="11.88"/>
    <n v="1496.88"/>
  </r>
  <r>
    <x v="0"/>
    <x v="0"/>
    <s v="Manuka Honey Choco"/>
    <n v="9002"/>
    <n v="72"/>
    <n v="7.16"/>
    <n v="515.52"/>
  </r>
  <r>
    <x v="4"/>
    <x v="2"/>
    <s v="Manuka Honey Choco"/>
    <n v="1400"/>
    <n v="135"/>
    <n v="7.16"/>
    <n v="966.6"/>
  </r>
  <r>
    <x v="9"/>
    <x v="5"/>
    <s v="After Nines"/>
    <n v="4053"/>
    <n v="24"/>
    <n v="9.77"/>
    <n v="234.48"/>
  </r>
  <r>
    <x v="5"/>
    <x v="2"/>
    <s v="Smooth Sliky Salty"/>
    <n v="2149"/>
    <n v="117"/>
    <n v="5.79"/>
    <n v="677.43"/>
  </r>
  <r>
    <x v="8"/>
    <x v="3"/>
    <s v="Manuka Honey Choco"/>
    <n v="3640"/>
    <n v="51"/>
    <n v="7.16"/>
    <n v="365.16"/>
  </r>
  <r>
    <x v="7"/>
    <x v="3"/>
    <s v="Fruit &amp; Nut Bars"/>
    <n v="630"/>
    <n v="36"/>
    <n v="6.49"/>
    <n v="233.64000000000001"/>
  </r>
  <r>
    <x v="2"/>
    <x v="1"/>
    <s v="Organic Choco Syrup"/>
    <n v="2429"/>
    <n v="144"/>
    <n v="16.73"/>
    <n v="2409.12"/>
  </r>
  <r>
    <x v="2"/>
    <x v="2"/>
    <s v="White Choc"/>
    <n v="2142"/>
    <n v="114"/>
    <n v="13.15"/>
    <n v="1499.1000000000001"/>
  </r>
  <r>
    <x v="5"/>
    <x v="0"/>
    <s v="70% Dark Bites"/>
    <n v="6454"/>
    <n v="54"/>
    <n v="14.49"/>
    <n v="782.46"/>
  </r>
  <r>
    <x v="5"/>
    <x v="0"/>
    <s v="Mint Chip Choco"/>
    <n v="4487"/>
    <n v="333"/>
    <n v="8.7899999999999991"/>
    <n v="2927.0699999999997"/>
  </r>
  <r>
    <x v="8"/>
    <x v="0"/>
    <s v="Almond Choco"/>
    <n v="938"/>
    <n v="366"/>
    <n v="11.88"/>
    <n v="4348.08"/>
  </r>
  <r>
    <x v="8"/>
    <x v="4"/>
    <s v="Baker's Choco Chips"/>
    <n v="8841"/>
    <n v="303"/>
    <n v="5.6"/>
    <n v="1696.8"/>
  </r>
  <r>
    <x v="7"/>
    <x v="3"/>
    <s v="Peanut Butter Cubes"/>
    <n v="4018"/>
    <n v="126"/>
    <n v="12.37"/>
    <n v="1558.62"/>
  </r>
  <r>
    <x v="3"/>
    <x v="0"/>
    <s v="Raspberry Choco"/>
    <n v="714"/>
    <n v="231"/>
    <n v="11.73"/>
    <n v="2709.63"/>
  </r>
  <r>
    <x v="2"/>
    <x v="4"/>
    <s v="White Choc"/>
    <n v="3850"/>
    <n v="102"/>
    <n v="13.15"/>
    <n v="1341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48088D-DDD8-4F28-963D-E1986DBFEF2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7">
    <pivotField showAll="0"/>
    <pivotField axis="axisRow" showAll="0">
      <items count="7">
        <item x="4"/>
        <item x="2"/>
        <item x="5"/>
        <item x="0"/>
        <item x="3"/>
        <item x="1"/>
        <item t="default"/>
      </items>
    </pivotField>
    <pivotField showAll="0"/>
    <pivotField dataField="1" numFmtId="164" showAll="0"/>
    <pivotField numFmtId="3"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9E331A-9BC6-498D-ACE7-772D1ED9DF79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2">
    <pivotField dataField="1" subtotalTop="0" showAll="0" defaultSubtotal="0"/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0" subtotal="count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2" iMeasureHier="10">
      <autoFilter ref="A1">
        <filterColumn colId="0">
          <top10 val="5" filterVal="5"/>
        </filterColumn>
      </autoFilter>
    </filter>
  </filter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792983-6335-45F5-B115-2DEC2DAC0B4C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7">
    <pivotField axis="axisRow" showAll="0" measureFilter="1">
      <items count="11">
        <item x="7"/>
        <item x="1"/>
        <item x="3"/>
        <item x="5"/>
        <item x="4"/>
        <item x="6"/>
        <item x="8"/>
        <item x="2"/>
        <item x="9"/>
        <item x="0"/>
        <item t="default"/>
      </items>
    </pivotField>
    <pivotField axis="axisRow" showAll="0">
      <items count="7">
        <item x="4"/>
        <item x="2"/>
        <item x="5"/>
        <item x="0"/>
        <item x="3"/>
        <item x="1"/>
        <item t="default"/>
      </items>
    </pivotField>
    <pivotField showAll="0"/>
    <pivotField dataField="1" numFmtId="164" showAll="0"/>
    <pivotField numFmtId="3" showAll="0"/>
    <pivotField showAll="0"/>
    <pivotField showAll="0"/>
  </pivotFields>
  <rowFields count="2">
    <field x="1"/>
    <field x="0"/>
  </rowFields>
  <rowItems count="13">
    <i>
      <x/>
    </i>
    <i r="1">
      <x v="5"/>
    </i>
    <i>
      <x v="1"/>
    </i>
    <i r="1">
      <x v="5"/>
    </i>
    <i>
      <x v="2"/>
    </i>
    <i r="1">
      <x v="5"/>
    </i>
    <i>
      <x v="3"/>
    </i>
    <i r="1">
      <x v="3"/>
    </i>
    <i>
      <x v="4"/>
    </i>
    <i r="1">
      <x/>
    </i>
    <i>
      <x v="5"/>
    </i>
    <i r="1">
      <x v="9"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AFEA8A-5F2D-40CA-8550-86E1BB19D85B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6" firstHeaderRow="1" firstDataRow="1" firstDataCol="1"/>
  <pivotFields count="2">
    <pivotField axis="axisRow" allDrilled="1" subtotalTop="0" showAll="0" sortType="descending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23">
    <i>
      <x v="6"/>
    </i>
    <i>
      <x v="10"/>
    </i>
    <i>
      <x v="8"/>
    </i>
    <i>
      <x v="18"/>
    </i>
    <i>
      <x v="4"/>
    </i>
    <i>
      <x v="17"/>
    </i>
    <i>
      <x v="11"/>
    </i>
    <i>
      <x v="14"/>
    </i>
    <i>
      <x v="9"/>
    </i>
    <i>
      <x v="7"/>
    </i>
    <i>
      <x v="12"/>
    </i>
    <i>
      <x v="15"/>
    </i>
    <i>
      <x v="2"/>
    </i>
    <i>
      <x v="3"/>
    </i>
    <i>
      <x v="13"/>
    </i>
    <i>
      <x v="21"/>
    </i>
    <i>
      <x v="19"/>
    </i>
    <i>
      <x v="20"/>
    </i>
    <i>
      <x v="1"/>
    </i>
    <i>
      <x v="16"/>
    </i>
    <i>
      <x/>
    </i>
    <i>
      <x v="5"/>
    </i>
    <i t="grand">
      <x/>
    </i>
  </rowItems>
  <colItems count="1">
    <i/>
  </colItems>
  <dataFields count="1">
    <dataField fld="1" subtotal="count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D75210-2244-4D20-85F5-40E02E1D81AB}" name="Table1" displayName="Table1" ref="E3:K303" totalsRowShown="0" headerRowDxfId="5">
  <autoFilter ref="E3:K303" xr:uid="{05D75210-2244-4D20-85F5-40E02E1D81AB}"/>
  <tableColumns count="7">
    <tableColumn id="1" xr3:uid="{048D1D16-9D87-418E-A5D2-814DAF59FEC1}" name="Sales Person"/>
    <tableColumn id="2" xr3:uid="{1B3DB738-E53E-43B9-90C6-4F2618C32A20}" name="Geography"/>
    <tableColumn id="3" xr3:uid="{9ADB66D6-55E3-4605-A909-D0887731CADE}" name="Product"/>
    <tableColumn id="4" xr3:uid="{F5B0C6B3-F2D5-409E-B990-8E8997893C32}" name="Amount" dataDxfId="4"/>
    <tableColumn id="5" xr3:uid="{0413EC9E-3F4D-4AE5-B1FE-0E698179975C}" name="Units" dataDxfId="3"/>
    <tableColumn id="6" xr3:uid="{B3DC0319-FF9A-4628-8E34-929743151018}" name="Cost per unit" dataDxfId="2">
      <calculatedColumnFormula>VLOOKUP(Table1[[#This Row],[Product]],products[#All],2,FALSE)</calculatedColumnFormula>
    </tableColumn>
    <tableColumn id="7" xr3:uid="{20706BE6-4058-4D24-9A25-0B45A744BC60}" name="Cost Amount">
      <calculatedColumnFormula>Table1[[#This Row],[Cost per unit]]*Table1[[#This Row],[Units]]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166102-A453-48F2-8242-C2FE7EB0ADC5}" name="products" displayName="products" ref="Z4:AA26" totalsRowShown="0">
  <autoFilter ref="Z4:AA26" xr:uid="{7B166102-A453-48F2-8242-C2FE7EB0ADC5}"/>
  <tableColumns count="2">
    <tableColumn id="1" xr3:uid="{0FDBD218-E7AD-4B60-A28B-7DFDE74F11E4}" name="Product"/>
    <tableColumn id="2" xr3:uid="{50BB5A17-17F8-4409-A5D3-A3961F7E3B7B}" name="Cost per uni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C2162-1D02-4F87-9B67-D72344238541}">
  <dimension ref="A3:B10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4.85546875" bestFit="1" customWidth="1"/>
  </cols>
  <sheetData>
    <row r="3" spans="1:2" x14ac:dyDescent="0.25">
      <c r="A3" s="32" t="s">
        <v>65</v>
      </c>
      <c r="B3" t="s">
        <v>67</v>
      </c>
    </row>
    <row r="4" spans="1:2" x14ac:dyDescent="0.25">
      <c r="A4" s="33" t="s">
        <v>20</v>
      </c>
      <c r="B4">
        <v>168679</v>
      </c>
    </row>
    <row r="5" spans="1:2" x14ac:dyDescent="0.25">
      <c r="A5" s="33" t="s">
        <v>14</v>
      </c>
      <c r="B5">
        <v>237944</v>
      </c>
    </row>
    <row r="6" spans="1:2" x14ac:dyDescent="0.25">
      <c r="A6" s="33" t="s">
        <v>30</v>
      </c>
      <c r="B6">
        <v>252469</v>
      </c>
    </row>
    <row r="7" spans="1:2" x14ac:dyDescent="0.25">
      <c r="A7" s="33" t="s">
        <v>6</v>
      </c>
      <c r="B7">
        <v>218813</v>
      </c>
    </row>
    <row r="8" spans="1:2" x14ac:dyDescent="0.25">
      <c r="A8" s="33" t="s">
        <v>17</v>
      </c>
      <c r="B8">
        <v>173530</v>
      </c>
    </row>
    <row r="9" spans="1:2" x14ac:dyDescent="0.25">
      <c r="A9" s="33" t="s">
        <v>9</v>
      </c>
      <c r="B9">
        <v>189434</v>
      </c>
    </row>
    <row r="10" spans="1:2" x14ac:dyDescent="0.25">
      <c r="A10" s="33" t="s">
        <v>66</v>
      </c>
      <c r="B10">
        <v>1240869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4FCEB-79B2-4219-A944-7D50B9D18C47}">
  <dimension ref="A3:B9"/>
  <sheetViews>
    <sheetView workbookViewId="0">
      <selection activeCell="B5" sqref="B5"/>
    </sheetView>
  </sheetViews>
  <sheetFormatPr defaultRowHeight="15" x14ac:dyDescent="0.25"/>
  <cols>
    <col min="1" max="1" width="19.42578125" bestFit="1" customWidth="1"/>
    <col min="2" max="4" width="12.85546875" bestFit="1" customWidth="1"/>
  </cols>
  <sheetData>
    <row r="3" spans="1:2" x14ac:dyDescent="0.25">
      <c r="A3" s="32" t="s">
        <v>65</v>
      </c>
      <c r="B3" t="s">
        <v>68</v>
      </c>
    </row>
    <row r="4" spans="1:2" x14ac:dyDescent="0.25">
      <c r="A4" s="33" t="s">
        <v>38</v>
      </c>
      <c r="B4" s="34">
        <v>33.88697318007663</v>
      </c>
    </row>
    <row r="5" spans="1:2" x14ac:dyDescent="0.25">
      <c r="A5" s="33" t="s">
        <v>22</v>
      </c>
      <c r="B5" s="34">
        <v>32.301656920077974</v>
      </c>
    </row>
    <row r="6" spans="1:2" x14ac:dyDescent="0.25">
      <c r="A6" s="33" t="s">
        <v>42</v>
      </c>
      <c r="B6" s="34">
        <v>32.807189542483663</v>
      </c>
    </row>
    <row r="7" spans="1:2" x14ac:dyDescent="0.25">
      <c r="A7" s="33" t="s">
        <v>19</v>
      </c>
      <c r="B7" s="34">
        <v>37.303128371089535</v>
      </c>
    </row>
    <row r="8" spans="1:2" x14ac:dyDescent="0.25">
      <c r="A8" s="33" t="s">
        <v>37</v>
      </c>
      <c r="B8" s="34">
        <v>44.990867579908674</v>
      </c>
    </row>
    <row r="9" spans="1:2" x14ac:dyDescent="0.25">
      <c r="A9" s="33" t="s">
        <v>66</v>
      </c>
      <c r="B9" s="34">
        <v>35.949565217391303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FF12C-247E-44ED-A6D0-D7B479324409}">
  <dimension ref="A3:B16"/>
  <sheetViews>
    <sheetView workbookViewId="0">
      <selection activeCell="A5" sqref="A5"/>
    </sheetView>
  </sheetViews>
  <sheetFormatPr defaultRowHeight="15" x14ac:dyDescent="0.25"/>
  <cols>
    <col min="1" max="1" width="16.42578125" bestFit="1" customWidth="1"/>
    <col min="2" max="2" width="14.85546875" bestFit="1" customWidth="1"/>
  </cols>
  <sheetData>
    <row r="3" spans="1:2" x14ac:dyDescent="0.25">
      <c r="A3" s="32" t="s">
        <v>65</v>
      </c>
      <c r="B3" t="s">
        <v>67</v>
      </c>
    </row>
    <row r="4" spans="1:2" x14ac:dyDescent="0.25">
      <c r="A4" s="33" t="s">
        <v>20</v>
      </c>
      <c r="B4">
        <v>25221</v>
      </c>
    </row>
    <row r="5" spans="1:2" x14ac:dyDescent="0.25">
      <c r="A5" s="35" t="s">
        <v>25</v>
      </c>
      <c r="B5">
        <v>25221</v>
      </c>
    </row>
    <row r="6" spans="1:2" x14ac:dyDescent="0.25">
      <c r="A6" s="33" t="s">
        <v>14</v>
      </c>
      <c r="B6">
        <v>39620</v>
      </c>
    </row>
    <row r="7" spans="1:2" x14ac:dyDescent="0.25">
      <c r="A7" s="35" t="s">
        <v>25</v>
      </c>
      <c r="B7">
        <v>39620</v>
      </c>
    </row>
    <row r="8" spans="1:2" x14ac:dyDescent="0.25">
      <c r="A8" s="33" t="s">
        <v>30</v>
      </c>
      <c r="B8">
        <v>41559</v>
      </c>
    </row>
    <row r="9" spans="1:2" x14ac:dyDescent="0.25">
      <c r="A9" s="35" t="s">
        <v>25</v>
      </c>
      <c r="B9">
        <v>41559</v>
      </c>
    </row>
    <row r="10" spans="1:2" x14ac:dyDescent="0.25">
      <c r="A10" s="33" t="s">
        <v>6</v>
      </c>
      <c r="B10">
        <v>43568</v>
      </c>
    </row>
    <row r="11" spans="1:2" x14ac:dyDescent="0.25">
      <c r="A11" s="35" t="s">
        <v>23</v>
      </c>
      <c r="B11">
        <v>43568</v>
      </c>
    </row>
    <row r="12" spans="1:2" x14ac:dyDescent="0.25">
      <c r="A12" s="33" t="s">
        <v>17</v>
      </c>
      <c r="B12">
        <v>45752</v>
      </c>
    </row>
    <row r="13" spans="1:2" x14ac:dyDescent="0.25">
      <c r="A13" s="35" t="s">
        <v>26</v>
      </c>
      <c r="B13">
        <v>45752</v>
      </c>
    </row>
    <row r="14" spans="1:2" x14ac:dyDescent="0.25">
      <c r="A14" s="33" t="s">
        <v>9</v>
      </c>
      <c r="B14">
        <v>38325</v>
      </c>
    </row>
    <row r="15" spans="1:2" x14ac:dyDescent="0.25">
      <c r="A15" s="35" t="s">
        <v>5</v>
      </c>
      <c r="B15">
        <v>38325</v>
      </c>
    </row>
    <row r="16" spans="1:2" x14ac:dyDescent="0.25">
      <c r="A16" s="33" t="s">
        <v>66</v>
      </c>
      <c r="B16">
        <v>234045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007F3-E882-4734-BA59-3F0272B56C3C}">
  <dimension ref="A3:B26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4" width="9.5703125" bestFit="1" customWidth="1"/>
  </cols>
  <sheetData>
    <row r="3" spans="1:2" x14ac:dyDescent="0.25">
      <c r="A3" s="32" t="s">
        <v>65</v>
      </c>
      <c r="B3" t="s">
        <v>70</v>
      </c>
    </row>
    <row r="4" spans="1:2" x14ac:dyDescent="0.25">
      <c r="A4" s="33" t="s">
        <v>42</v>
      </c>
      <c r="B4" s="34">
        <v>58277.8</v>
      </c>
    </row>
    <row r="5" spans="1:2" x14ac:dyDescent="0.25">
      <c r="A5" s="33" t="s">
        <v>28</v>
      </c>
      <c r="B5" s="34">
        <v>56471.590000000004</v>
      </c>
    </row>
    <row r="6" spans="1:2" x14ac:dyDescent="0.25">
      <c r="A6" s="33" t="s">
        <v>10</v>
      </c>
      <c r="B6" s="34">
        <v>52063.35</v>
      </c>
    </row>
    <row r="7" spans="1:2" x14ac:dyDescent="0.25">
      <c r="A7" s="33" t="s">
        <v>37</v>
      </c>
      <c r="B7" s="34">
        <v>50988.91</v>
      </c>
    </row>
    <row r="8" spans="1:2" x14ac:dyDescent="0.25">
      <c r="A8" s="33" t="s">
        <v>22</v>
      </c>
      <c r="B8" s="34">
        <v>46234.960000000006</v>
      </c>
    </row>
    <row r="9" spans="1:2" x14ac:dyDescent="0.25">
      <c r="A9" s="33" t="s">
        <v>19</v>
      </c>
      <c r="B9" s="34">
        <v>46226.020000000004</v>
      </c>
    </row>
    <row r="10" spans="1:2" x14ac:dyDescent="0.25">
      <c r="A10" s="33" t="s">
        <v>34</v>
      </c>
      <c r="B10" s="34">
        <v>44884.12</v>
      </c>
    </row>
    <row r="11" spans="1:2" x14ac:dyDescent="0.25">
      <c r="A11" s="33" t="s">
        <v>29</v>
      </c>
      <c r="B11" s="34">
        <v>43177.340000000004</v>
      </c>
    </row>
    <row r="12" spans="1:2" x14ac:dyDescent="0.25">
      <c r="A12" s="33" t="s">
        <v>15</v>
      </c>
      <c r="B12" s="34">
        <v>40814.559999999998</v>
      </c>
    </row>
    <row r="13" spans="1:2" x14ac:dyDescent="0.25">
      <c r="A13" s="33" t="s">
        <v>40</v>
      </c>
      <c r="B13" s="34">
        <v>39084.340000000004</v>
      </c>
    </row>
    <row r="14" spans="1:2" x14ac:dyDescent="0.25">
      <c r="A14" s="33" t="s">
        <v>32</v>
      </c>
      <c r="B14" s="34">
        <v>36700.840000000004</v>
      </c>
    </row>
    <row r="15" spans="1:2" x14ac:dyDescent="0.25">
      <c r="A15" s="33" t="s">
        <v>33</v>
      </c>
      <c r="B15" s="34">
        <v>31390.480000000003</v>
      </c>
    </row>
    <row r="16" spans="1:2" x14ac:dyDescent="0.25">
      <c r="A16" s="33" t="s">
        <v>38</v>
      </c>
      <c r="B16" s="34">
        <v>30189.32</v>
      </c>
    </row>
    <row r="17" spans="1:2" x14ac:dyDescent="0.25">
      <c r="A17" s="33" t="s">
        <v>36</v>
      </c>
      <c r="B17" s="34">
        <v>29800.160000000003</v>
      </c>
    </row>
    <row r="18" spans="1:2" x14ac:dyDescent="0.25">
      <c r="A18" s="33" t="s">
        <v>31</v>
      </c>
      <c r="B18" s="34">
        <v>29721.27</v>
      </c>
    </row>
    <row r="19" spans="1:2" x14ac:dyDescent="0.25">
      <c r="A19" s="33" t="s">
        <v>18</v>
      </c>
      <c r="B19" s="34">
        <v>29678.099999999995</v>
      </c>
    </row>
    <row r="20" spans="1:2" x14ac:dyDescent="0.25">
      <c r="A20" s="33" t="s">
        <v>21</v>
      </c>
      <c r="B20" s="34">
        <v>29518.43</v>
      </c>
    </row>
    <row r="21" spans="1:2" x14ac:dyDescent="0.25">
      <c r="A21" s="33" t="s">
        <v>41</v>
      </c>
      <c r="B21" s="34">
        <v>26000</v>
      </c>
    </row>
    <row r="22" spans="1:2" x14ac:dyDescent="0.25">
      <c r="A22" s="33" t="s">
        <v>7</v>
      </c>
      <c r="B22" s="34">
        <v>25899.020000000011</v>
      </c>
    </row>
    <row r="23" spans="1:2" x14ac:dyDescent="0.25">
      <c r="A23" s="33" t="s">
        <v>39</v>
      </c>
      <c r="B23" s="34">
        <v>19572.14</v>
      </c>
    </row>
    <row r="24" spans="1:2" x14ac:dyDescent="0.25">
      <c r="A24" s="33" t="s">
        <v>24</v>
      </c>
      <c r="B24" s="34">
        <v>19525.600000000002</v>
      </c>
    </row>
    <row r="25" spans="1:2" x14ac:dyDescent="0.25">
      <c r="A25" s="33" t="s">
        <v>12</v>
      </c>
      <c r="B25" s="34">
        <v>14946.919999999998</v>
      </c>
    </row>
    <row r="26" spans="1:2" x14ac:dyDescent="0.25">
      <c r="A26" s="33" t="s">
        <v>66</v>
      </c>
      <c r="B26" s="34">
        <v>801165.2699999999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E877E-40EA-4822-A48A-B8D28971FCFD}">
  <dimension ref="E3:AA303"/>
  <sheetViews>
    <sheetView tabSelected="1" topLeftCell="D1" workbookViewId="0">
      <selection activeCell="L4" sqref="L4"/>
    </sheetView>
  </sheetViews>
  <sheetFormatPr defaultRowHeight="15" x14ac:dyDescent="0.25"/>
  <cols>
    <col min="5" max="5" width="16" bestFit="1" customWidth="1"/>
    <col min="6" max="6" width="12.85546875" customWidth="1"/>
    <col min="7" max="7" width="21.85546875" bestFit="1" customWidth="1"/>
    <col min="8" max="8" width="10.28515625" customWidth="1"/>
    <col min="10" max="10" width="12.5703125" customWidth="1"/>
    <col min="11" max="11" width="12" customWidth="1"/>
    <col min="16" max="16" width="51.140625" bestFit="1" customWidth="1"/>
    <col min="26" max="26" width="21.85546875" bestFit="1" customWidth="1"/>
    <col min="27" max="27" width="14.5703125" bestFit="1" customWidth="1"/>
  </cols>
  <sheetData>
    <row r="3" spans="5:27" x14ac:dyDescent="0.25">
      <c r="E3" s="1" t="s">
        <v>0</v>
      </c>
      <c r="F3" s="1" t="s">
        <v>1</v>
      </c>
      <c r="G3" s="1" t="s">
        <v>2</v>
      </c>
      <c r="H3" s="2" t="s">
        <v>3</v>
      </c>
      <c r="I3" s="2" t="s">
        <v>4</v>
      </c>
      <c r="J3" s="1" t="s">
        <v>43</v>
      </c>
      <c r="K3" s="1" t="s">
        <v>69</v>
      </c>
    </row>
    <row r="4" spans="5:27" x14ac:dyDescent="0.25">
      <c r="E4" t="s">
        <v>5</v>
      </c>
      <c r="F4" t="s">
        <v>6</v>
      </c>
      <c r="G4" t="s">
        <v>7</v>
      </c>
      <c r="H4" s="3">
        <v>1624</v>
      </c>
      <c r="I4" s="4">
        <v>114</v>
      </c>
      <c r="J4">
        <f>VLOOKUP(Table1[[#This Row],[Product]],products[#All],2,FALSE)</f>
        <v>14.49</v>
      </c>
      <c r="K4">
        <f>Table1[[#This Row],[Cost per unit]]*Table1[[#This Row],[Units]]</f>
        <v>1651.8600000000001</v>
      </c>
      <c r="P4" s="8"/>
      <c r="Z4" t="s">
        <v>2</v>
      </c>
      <c r="AA4" t="s">
        <v>43</v>
      </c>
    </row>
    <row r="5" spans="5:27" x14ac:dyDescent="0.25">
      <c r="E5" t="s">
        <v>8</v>
      </c>
      <c r="F5" t="s">
        <v>9</v>
      </c>
      <c r="G5" t="s">
        <v>10</v>
      </c>
      <c r="H5" s="3">
        <v>6706</v>
      </c>
      <c r="I5" s="4">
        <v>459</v>
      </c>
      <c r="J5">
        <f>VLOOKUP(Table1[[#This Row],[Product]],products[#All],2,FALSE)</f>
        <v>8.65</v>
      </c>
      <c r="K5">
        <f>Table1[[#This Row],[Cost per unit]]*Table1[[#This Row],[Units]]</f>
        <v>3970.3500000000004</v>
      </c>
      <c r="P5" s="9" t="s">
        <v>44</v>
      </c>
      <c r="Z5" t="s">
        <v>31</v>
      </c>
      <c r="AA5" s="7">
        <v>9.33</v>
      </c>
    </row>
    <row r="6" spans="5:27" x14ac:dyDescent="0.25">
      <c r="E6" t="s">
        <v>11</v>
      </c>
      <c r="F6" t="s">
        <v>9</v>
      </c>
      <c r="G6" t="s">
        <v>12</v>
      </c>
      <c r="H6" s="3">
        <v>959</v>
      </c>
      <c r="I6" s="4">
        <v>147</v>
      </c>
      <c r="J6">
        <f>VLOOKUP(Table1[[#This Row],[Product]],products[#All],2,FALSE)</f>
        <v>11.88</v>
      </c>
      <c r="K6">
        <f>Table1[[#This Row],[Cost per unit]]*Table1[[#This Row],[Units]]</f>
        <v>1746.3600000000001</v>
      </c>
      <c r="P6" s="9" t="s">
        <v>45</v>
      </c>
      <c r="Z6" t="s">
        <v>24</v>
      </c>
      <c r="AA6" s="7">
        <v>11.7</v>
      </c>
    </row>
    <row r="7" spans="5:27" x14ac:dyDescent="0.25">
      <c r="E7" t="s">
        <v>13</v>
      </c>
      <c r="F7" t="s">
        <v>14</v>
      </c>
      <c r="G7" t="s">
        <v>15</v>
      </c>
      <c r="H7" s="3">
        <v>9632</v>
      </c>
      <c r="I7" s="4">
        <v>288</v>
      </c>
      <c r="J7">
        <f>VLOOKUP(Table1[[#This Row],[Product]],products[#All],2,FALSE)</f>
        <v>6.47</v>
      </c>
      <c r="K7">
        <f>Table1[[#This Row],[Cost per unit]]*Table1[[#This Row],[Units]]</f>
        <v>1863.36</v>
      </c>
      <c r="P7" s="9" t="s">
        <v>46</v>
      </c>
      <c r="Z7" t="s">
        <v>12</v>
      </c>
      <c r="AA7" s="7">
        <v>11.88</v>
      </c>
    </row>
    <row r="8" spans="5:27" x14ac:dyDescent="0.25">
      <c r="E8" t="s">
        <v>16</v>
      </c>
      <c r="F8" t="s">
        <v>17</v>
      </c>
      <c r="G8" t="s">
        <v>18</v>
      </c>
      <c r="H8" s="3">
        <v>2100</v>
      </c>
      <c r="I8" s="4">
        <v>414</v>
      </c>
      <c r="J8">
        <f>VLOOKUP(Table1[[#This Row],[Product]],products[#All],2,FALSE)</f>
        <v>13.15</v>
      </c>
      <c r="K8">
        <f>Table1[[#This Row],[Cost per unit]]*Table1[[#This Row],[Units]]</f>
        <v>5444.1</v>
      </c>
      <c r="P8" s="9" t="s">
        <v>47</v>
      </c>
      <c r="Z8" t="s">
        <v>37</v>
      </c>
      <c r="AA8" s="7">
        <v>11.73</v>
      </c>
    </row>
    <row r="9" spans="5:27" x14ac:dyDescent="0.25">
      <c r="E9" t="s">
        <v>5</v>
      </c>
      <c r="F9" t="s">
        <v>9</v>
      </c>
      <c r="G9" t="s">
        <v>19</v>
      </c>
      <c r="H9" s="3">
        <v>8869</v>
      </c>
      <c r="I9" s="4">
        <v>432</v>
      </c>
      <c r="J9">
        <f>VLOOKUP(Table1[[#This Row],[Product]],products[#All],2,FALSE)</f>
        <v>12.37</v>
      </c>
      <c r="K9">
        <f>Table1[[#This Row],[Cost per unit]]*Table1[[#This Row],[Units]]</f>
        <v>5343.8399999999992</v>
      </c>
      <c r="P9" s="9" t="s">
        <v>48</v>
      </c>
      <c r="Z9" t="s">
        <v>29</v>
      </c>
      <c r="AA9" s="7">
        <v>8.7899999999999991</v>
      </c>
    </row>
    <row r="10" spans="5:27" x14ac:dyDescent="0.25">
      <c r="E10" t="s">
        <v>16</v>
      </c>
      <c r="F10" t="s">
        <v>20</v>
      </c>
      <c r="G10" t="s">
        <v>21</v>
      </c>
      <c r="H10" s="3">
        <v>2681</v>
      </c>
      <c r="I10" s="4">
        <v>54</v>
      </c>
      <c r="J10">
        <f>VLOOKUP(Table1[[#This Row],[Product]],products[#All],2,FALSE)</f>
        <v>5.79</v>
      </c>
      <c r="K10">
        <f>Table1[[#This Row],[Cost per unit]]*Table1[[#This Row],[Units]]</f>
        <v>312.66000000000003</v>
      </c>
      <c r="P10" s="9" t="s">
        <v>49</v>
      </c>
      <c r="Z10" t="s">
        <v>28</v>
      </c>
      <c r="AA10" s="7">
        <v>3.11</v>
      </c>
    </row>
    <row r="11" spans="5:27" x14ac:dyDescent="0.25">
      <c r="E11" t="s">
        <v>8</v>
      </c>
      <c r="F11" t="s">
        <v>9</v>
      </c>
      <c r="G11" t="s">
        <v>22</v>
      </c>
      <c r="H11" s="3">
        <v>5012</v>
      </c>
      <c r="I11" s="4">
        <v>210</v>
      </c>
      <c r="J11">
        <f>VLOOKUP(Table1[[#This Row],[Product]],products[#All],2,FALSE)</f>
        <v>9.77</v>
      </c>
      <c r="K11">
        <f>Table1[[#This Row],[Cost per unit]]*Table1[[#This Row],[Units]]</f>
        <v>2051.6999999999998</v>
      </c>
      <c r="P11" s="9" t="s">
        <v>50</v>
      </c>
      <c r="Z11" t="s">
        <v>15</v>
      </c>
      <c r="AA11" s="7">
        <v>6.47</v>
      </c>
    </row>
    <row r="12" spans="5:27" x14ac:dyDescent="0.25">
      <c r="E12" t="s">
        <v>23</v>
      </c>
      <c r="F12" t="s">
        <v>20</v>
      </c>
      <c r="G12" t="s">
        <v>24</v>
      </c>
      <c r="H12" s="3">
        <v>1281</v>
      </c>
      <c r="I12" s="4">
        <v>75</v>
      </c>
      <c r="J12">
        <f>VLOOKUP(Table1[[#This Row],[Product]],products[#All],2,FALSE)</f>
        <v>11.7</v>
      </c>
      <c r="K12">
        <f>Table1[[#This Row],[Cost per unit]]*Table1[[#This Row],[Units]]</f>
        <v>877.5</v>
      </c>
      <c r="P12" s="9" t="s">
        <v>51</v>
      </c>
      <c r="Z12" t="s">
        <v>36</v>
      </c>
      <c r="AA12" s="7">
        <v>7.64</v>
      </c>
    </row>
    <row r="13" spans="5:27" x14ac:dyDescent="0.25">
      <c r="E13" t="s">
        <v>25</v>
      </c>
      <c r="F13" t="s">
        <v>6</v>
      </c>
      <c r="G13" t="s">
        <v>24</v>
      </c>
      <c r="H13" s="3">
        <v>4991</v>
      </c>
      <c r="I13" s="4">
        <v>12</v>
      </c>
      <c r="J13">
        <f>VLOOKUP(Table1[[#This Row],[Product]],products[#All],2,FALSE)</f>
        <v>11.7</v>
      </c>
      <c r="K13">
        <f>Table1[[#This Row],[Cost per unit]]*Table1[[#This Row],[Units]]</f>
        <v>140.39999999999998</v>
      </c>
      <c r="P13" s="9" t="s">
        <v>52</v>
      </c>
      <c r="Z13" t="s">
        <v>33</v>
      </c>
      <c r="AA13" s="7">
        <v>10.62</v>
      </c>
    </row>
    <row r="14" spans="5:27" x14ac:dyDescent="0.25">
      <c r="E14" t="s">
        <v>26</v>
      </c>
      <c r="F14" t="s">
        <v>17</v>
      </c>
      <c r="G14" t="s">
        <v>18</v>
      </c>
      <c r="H14" s="3">
        <v>1785</v>
      </c>
      <c r="I14" s="4">
        <v>462</v>
      </c>
      <c r="J14">
        <f>VLOOKUP(Table1[[#This Row],[Product]],products[#All],2,FALSE)</f>
        <v>13.15</v>
      </c>
      <c r="K14">
        <f>Table1[[#This Row],[Cost per unit]]*Table1[[#This Row],[Units]]</f>
        <v>6075.3</v>
      </c>
      <c r="P14" s="9" t="s">
        <v>53</v>
      </c>
      <c r="Z14" t="s">
        <v>41</v>
      </c>
      <c r="AA14" s="7">
        <v>9</v>
      </c>
    </row>
    <row r="15" spans="5:27" x14ac:dyDescent="0.25">
      <c r="E15" t="s">
        <v>27</v>
      </c>
      <c r="F15" t="s">
        <v>6</v>
      </c>
      <c r="G15" t="s">
        <v>28</v>
      </c>
      <c r="H15" s="3">
        <v>3983</v>
      </c>
      <c r="I15" s="4">
        <v>144</v>
      </c>
      <c r="J15">
        <f>VLOOKUP(Table1[[#This Row],[Product]],products[#All],2,FALSE)</f>
        <v>3.11</v>
      </c>
      <c r="K15">
        <f>Table1[[#This Row],[Cost per unit]]*Table1[[#This Row],[Units]]</f>
        <v>447.84</v>
      </c>
      <c r="Z15" t="s">
        <v>22</v>
      </c>
      <c r="AA15" s="7">
        <v>9.77</v>
      </c>
    </row>
    <row r="16" spans="5:27" x14ac:dyDescent="0.25">
      <c r="E16" t="s">
        <v>11</v>
      </c>
      <c r="F16" t="s">
        <v>20</v>
      </c>
      <c r="G16" t="s">
        <v>29</v>
      </c>
      <c r="H16" s="3">
        <v>2646</v>
      </c>
      <c r="I16" s="4">
        <v>120</v>
      </c>
      <c r="J16">
        <f>VLOOKUP(Table1[[#This Row],[Product]],products[#All],2,FALSE)</f>
        <v>8.7899999999999991</v>
      </c>
      <c r="K16">
        <f>Table1[[#This Row],[Cost per unit]]*Table1[[#This Row],[Units]]</f>
        <v>1054.8</v>
      </c>
      <c r="Z16" t="s">
        <v>34</v>
      </c>
      <c r="AA16" s="7">
        <v>6.49</v>
      </c>
    </row>
    <row r="17" spans="5:27" x14ac:dyDescent="0.25">
      <c r="E17" t="s">
        <v>26</v>
      </c>
      <c r="F17" t="s">
        <v>30</v>
      </c>
      <c r="G17" t="s">
        <v>31</v>
      </c>
      <c r="H17" s="3">
        <v>252</v>
      </c>
      <c r="I17" s="4">
        <v>54</v>
      </c>
      <c r="J17">
        <f>VLOOKUP(Table1[[#This Row],[Product]],products[#All],2,FALSE)</f>
        <v>9.33</v>
      </c>
      <c r="K17">
        <f>Table1[[#This Row],[Cost per unit]]*Table1[[#This Row],[Units]]</f>
        <v>503.82</v>
      </c>
      <c r="Z17" t="s">
        <v>38</v>
      </c>
      <c r="AA17" s="7">
        <v>4.97</v>
      </c>
    </row>
    <row r="18" spans="5:27" x14ac:dyDescent="0.25">
      <c r="E18" t="s">
        <v>27</v>
      </c>
      <c r="F18" t="s">
        <v>9</v>
      </c>
      <c r="G18" t="s">
        <v>18</v>
      </c>
      <c r="H18" s="3">
        <v>2464</v>
      </c>
      <c r="I18" s="4">
        <v>234</v>
      </c>
      <c r="J18">
        <f>VLOOKUP(Table1[[#This Row],[Product]],products[#All],2,FALSE)</f>
        <v>13.15</v>
      </c>
      <c r="K18">
        <f>Table1[[#This Row],[Cost per unit]]*Table1[[#This Row],[Units]]</f>
        <v>3077.1</v>
      </c>
      <c r="Z18" t="s">
        <v>18</v>
      </c>
      <c r="AA18" s="7">
        <v>13.15</v>
      </c>
    </row>
    <row r="19" spans="5:27" x14ac:dyDescent="0.25">
      <c r="E19" t="s">
        <v>27</v>
      </c>
      <c r="F19" t="s">
        <v>9</v>
      </c>
      <c r="G19" t="s">
        <v>32</v>
      </c>
      <c r="H19" s="3">
        <v>2114</v>
      </c>
      <c r="I19" s="4">
        <v>66</v>
      </c>
      <c r="J19">
        <f>VLOOKUP(Table1[[#This Row],[Product]],products[#All],2,FALSE)</f>
        <v>7.16</v>
      </c>
      <c r="K19">
        <f>Table1[[#This Row],[Cost per unit]]*Table1[[#This Row],[Units]]</f>
        <v>472.56</v>
      </c>
      <c r="Z19" t="s">
        <v>42</v>
      </c>
      <c r="AA19" s="7">
        <v>5.6</v>
      </c>
    </row>
    <row r="20" spans="5:27" x14ac:dyDescent="0.25">
      <c r="E20" t="s">
        <v>16</v>
      </c>
      <c r="F20" t="s">
        <v>6</v>
      </c>
      <c r="G20" t="s">
        <v>21</v>
      </c>
      <c r="H20" s="3">
        <v>7693</v>
      </c>
      <c r="I20" s="4">
        <v>87</v>
      </c>
      <c r="J20">
        <f>VLOOKUP(Table1[[#This Row],[Product]],products[#All],2,FALSE)</f>
        <v>5.79</v>
      </c>
      <c r="K20">
        <f>Table1[[#This Row],[Cost per unit]]*Table1[[#This Row],[Units]]</f>
        <v>503.73</v>
      </c>
      <c r="Z20" t="s">
        <v>39</v>
      </c>
      <c r="AA20" s="7">
        <v>16.73</v>
      </c>
    </row>
    <row r="21" spans="5:27" x14ac:dyDescent="0.25">
      <c r="E21" t="s">
        <v>25</v>
      </c>
      <c r="F21" t="s">
        <v>30</v>
      </c>
      <c r="G21" t="s">
        <v>33</v>
      </c>
      <c r="H21" s="3">
        <v>15610</v>
      </c>
      <c r="I21" s="4">
        <v>339</v>
      </c>
      <c r="J21">
        <f>VLOOKUP(Table1[[#This Row],[Product]],products[#All],2,FALSE)</f>
        <v>10.62</v>
      </c>
      <c r="K21">
        <f>Table1[[#This Row],[Cost per unit]]*Table1[[#This Row],[Units]]</f>
        <v>3600.18</v>
      </c>
      <c r="Z21" t="s">
        <v>40</v>
      </c>
      <c r="AA21" s="7">
        <v>10.38</v>
      </c>
    </row>
    <row r="22" spans="5:27" x14ac:dyDescent="0.25">
      <c r="E22" t="s">
        <v>13</v>
      </c>
      <c r="F22" t="s">
        <v>30</v>
      </c>
      <c r="G22" t="s">
        <v>22</v>
      </c>
      <c r="H22" s="3">
        <v>336</v>
      </c>
      <c r="I22" s="4">
        <v>144</v>
      </c>
      <c r="J22">
        <f>VLOOKUP(Table1[[#This Row],[Product]],products[#All],2,FALSE)</f>
        <v>9.77</v>
      </c>
      <c r="K22">
        <f>Table1[[#This Row],[Cost per unit]]*Table1[[#This Row],[Units]]</f>
        <v>1406.8799999999999</v>
      </c>
      <c r="Z22" t="s">
        <v>32</v>
      </c>
      <c r="AA22" s="7">
        <v>7.16</v>
      </c>
    </row>
    <row r="23" spans="5:27" x14ac:dyDescent="0.25">
      <c r="E23" t="s">
        <v>26</v>
      </c>
      <c r="F23" t="s">
        <v>17</v>
      </c>
      <c r="G23" t="s">
        <v>33</v>
      </c>
      <c r="H23" s="3">
        <v>9443</v>
      </c>
      <c r="I23" s="4">
        <v>162</v>
      </c>
      <c r="J23">
        <f>VLOOKUP(Table1[[#This Row],[Product]],products[#All],2,FALSE)</f>
        <v>10.62</v>
      </c>
      <c r="K23">
        <f>Table1[[#This Row],[Cost per unit]]*Table1[[#This Row],[Units]]</f>
        <v>1720.4399999999998</v>
      </c>
      <c r="Z23" t="s">
        <v>7</v>
      </c>
      <c r="AA23" s="7">
        <v>14.49</v>
      </c>
    </row>
    <row r="24" spans="5:27" x14ac:dyDescent="0.25">
      <c r="E24" t="s">
        <v>11</v>
      </c>
      <c r="F24" t="s">
        <v>30</v>
      </c>
      <c r="G24" t="s">
        <v>34</v>
      </c>
      <c r="H24" s="3">
        <v>8155</v>
      </c>
      <c r="I24" s="4">
        <v>90</v>
      </c>
      <c r="J24">
        <f>VLOOKUP(Table1[[#This Row],[Product]],products[#All],2,FALSE)</f>
        <v>6.49</v>
      </c>
      <c r="K24">
        <f>Table1[[#This Row],[Cost per unit]]*Table1[[#This Row],[Units]]</f>
        <v>584.1</v>
      </c>
      <c r="Z24" t="s">
        <v>21</v>
      </c>
      <c r="AA24" s="7">
        <v>5.79</v>
      </c>
    </row>
    <row r="25" spans="5:27" x14ac:dyDescent="0.25">
      <c r="E25" t="s">
        <v>8</v>
      </c>
      <c r="F25" t="s">
        <v>20</v>
      </c>
      <c r="G25" t="s">
        <v>34</v>
      </c>
      <c r="H25" s="3">
        <v>1701</v>
      </c>
      <c r="I25" s="4">
        <v>234</v>
      </c>
      <c r="J25">
        <f>VLOOKUP(Table1[[#This Row],[Product]],products[#All],2,FALSE)</f>
        <v>6.49</v>
      </c>
      <c r="K25">
        <f>Table1[[#This Row],[Cost per unit]]*Table1[[#This Row],[Units]]</f>
        <v>1518.66</v>
      </c>
      <c r="Z25" t="s">
        <v>10</v>
      </c>
      <c r="AA25" s="7">
        <v>8.65</v>
      </c>
    </row>
    <row r="26" spans="5:27" x14ac:dyDescent="0.25">
      <c r="E26" t="s">
        <v>35</v>
      </c>
      <c r="F26" t="s">
        <v>20</v>
      </c>
      <c r="G26" t="s">
        <v>22</v>
      </c>
      <c r="H26" s="3">
        <v>2205</v>
      </c>
      <c r="I26" s="4">
        <v>141</v>
      </c>
      <c r="J26">
        <f>VLOOKUP(Table1[[#This Row],[Product]],products[#All],2,FALSE)</f>
        <v>9.77</v>
      </c>
      <c r="K26">
        <f>Table1[[#This Row],[Cost per unit]]*Table1[[#This Row],[Units]]</f>
        <v>1377.57</v>
      </c>
      <c r="Z26" t="s">
        <v>19</v>
      </c>
      <c r="AA26" s="7">
        <v>12.37</v>
      </c>
    </row>
    <row r="27" spans="5:27" x14ac:dyDescent="0.25">
      <c r="E27" t="s">
        <v>8</v>
      </c>
      <c r="F27" t="s">
        <v>6</v>
      </c>
      <c r="G27" t="s">
        <v>36</v>
      </c>
      <c r="H27" s="3">
        <v>1771</v>
      </c>
      <c r="I27" s="4">
        <v>204</v>
      </c>
      <c r="J27">
        <f>VLOOKUP(Table1[[#This Row],[Product]],products[#All],2,FALSE)</f>
        <v>7.64</v>
      </c>
      <c r="K27">
        <f>Table1[[#This Row],[Cost per unit]]*Table1[[#This Row],[Units]]</f>
        <v>1558.56</v>
      </c>
    </row>
    <row r="28" spans="5:27" x14ac:dyDescent="0.25">
      <c r="E28" t="s">
        <v>13</v>
      </c>
      <c r="F28" t="s">
        <v>9</v>
      </c>
      <c r="G28" t="s">
        <v>37</v>
      </c>
      <c r="H28" s="3">
        <v>2114</v>
      </c>
      <c r="I28" s="4">
        <v>186</v>
      </c>
      <c r="J28">
        <f>VLOOKUP(Table1[[#This Row],[Product]],products[#All],2,FALSE)</f>
        <v>11.73</v>
      </c>
      <c r="K28">
        <f>Table1[[#This Row],[Cost per unit]]*Table1[[#This Row],[Units]]</f>
        <v>2181.7800000000002</v>
      </c>
    </row>
    <row r="29" spans="5:27" x14ac:dyDescent="0.25">
      <c r="E29" t="s">
        <v>13</v>
      </c>
      <c r="F29" t="s">
        <v>14</v>
      </c>
      <c r="G29" t="s">
        <v>31</v>
      </c>
      <c r="H29" s="3">
        <v>10311</v>
      </c>
      <c r="I29" s="4">
        <v>231</v>
      </c>
      <c r="J29">
        <f>VLOOKUP(Table1[[#This Row],[Product]],products[#All],2,FALSE)</f>
        <v>9.33</v>
      </c>
      <c r="K29">
        <f>Table1[[#This Row],[Cost per unit]]*Table1[[#This Row],[Units]]</f>
        <v>2155.23</v>
      </c>
    </row>
    <row r="30" spans="5:27" x14ac:dyDescent="0.25">
      <c r="E30" t="s">
        <v>27</v>
      </c>
      <c r="F30" t="s">
        <v>17</v>
      </c>
      <c r="G30" t="s">
        <v>29</v>
      </c>
      <c r="H30" s="3">
        <v>21</v>
      </c>
      <c r="I30" s="4">
        <v>168</v>
      </c>
      <c r="J30">
        <f>VLOOKUP(Table1[[#This Row],[Product]],products[#All],2,FALSE)</f>
        <v>8.7899999999999991</v>
      </c>
      <c r="K30">
        <f>Table1[[#This Row],[Cost per unit]]*Table1[[#This Row],[Units]]</f>
        <v>1476.7199999999998</v>
      </c>
    </row>
    <row r="31" spans="5:27" x14ac:dyDescent="0.25">
      <c r="E31" t="s">
        <v>35</v>
      </c>
      <c r="F31" t="s">
        <v>9</v>
      </c>
      <c r="G31" t="s">
        <v>33</v>
      </c>
      <c r="H31" s="3">
        <v>1974</v>
      </c>
      <c r="I31" s="4">
        <v>195</v>
      </c>
      <c r="J31">
        <f>VLOOKUP(Table1[[#This Row],[Product]],products[#All],2,FALSE)</f>
        <v>10.62</v>
      </c>
      <c r="K31">
        <f>Table1[[#This Row],[Cost per unit]]*Table1[[#This Row],[Units]]</f>
        <v>2070.8999999999996</v>
      </c>
    </row>
    <row r="32" spans="5:27" x14ac:dyDescent="0.25">
      <c r="E32" t="s">
        <v>25</v>
      </c>
      <c r="F32" t="s">
        <v>14</v>
      </c>
      <c r="G32" t="s">
        <v>34</v>
      </c>
      <c r="H32" s="3">
        <v>6314</v>
      </c>
      <c r="I32" s="4">
        <v>15</v>
      </c>
      <c r="J32">
        <f>VLOOKUP(Table1[[#This Row],[Product]],products[#All],2,FALSE)</f>
        <v>6.49</v>
      </c>
      <c r="K32">
        <f>Table1[[#This Row],[Cost per unit]]*Table1[[#This Row],[Units]]</f>
        <v>97.350000000000009</v>
      </c>
    </row>
    <row r="33" spans="5:11" x14ac:dyDescent="0.25">
      <c r="E33" t="s">
        <v>35</v>
      </c>
      <c r="F33" t="s">
        <v>6</v>
      </c>
      <c r="G33" t="s">
        <v>34</v>
      </c>
      <c r="H33" s="3">
        <v>4683</v>
      </c>
      <c r="I33" s="4">
        <v>30</v>
      </c>
      <c r="J33">
        <f>VLOOKUP(Table1[[#This Row],[Product]],products[#All],2,FALSE)</f>
        <v>6.49</v>
      </c>
      <c r="K33">
        <f>Table1[[#This Row],[Cost per unit]]*Table1[[#This Row],[Units]]</f>
        <v>194.70000000000002</v>
      </c>
    </row>
    <row r="34" spans="5:11" x14ac:dyDescent="0.25">
      <c r="E34" t="s">
        <v>13</v>
      </c>
      <c r="F34" t="s">
        <v>6</v>
      </c>
      <c r="G34" t="s">
        <v>38</v>
      </c>
      <c r="H34" s="3">
        <v>6398</v>
      </c>
      <c r="I34" s="4">
        <v>102</v>
      </c>
      <c r="J34">
        <f>VLOOKUP(Table1[[#This Row],[Product]],products[#All],2,FALSE)</f>
        <v>4.97</v>
      </c>
      <c r="K34">
        <f>Table1[[#This Row],[Cost per unit]]*Table1[[#This Row],[Units]]</f>
        <v>506.94</v>
      </c>
    </row>
    <row r="35" spans="5:11" x14ac:dyDescent="0.25">
      <c r="E35" t="s">
        <v>26</v>
      </c>
      <c r="F35" t="s">
        <v>9</v>
      </c>
      <c r="G35" t="s">
        <v>36</v>
      </c>
      <c r="H35" s="3">
        <v>553</v>
      </c>
      <c r="I35" s="4">
        <v>15</v>
      </c>
      <c r="J35">
        <f>VLOOKUP(Table1[[#This Row],[Product]],products[#All],2,FALSE)</f>
        <v>7.64</v>
      </c>
      <c r="K35">
        <f>Table1[[#This Row],[Cost per unit]]*Table1[[#This Row],[Units]]</f>
        <v>114.6</v>
      </c>
    </row>
    <row r="36" spans="5:11" x14ac:dyDescent="0.25">
      <c r="E36" t="s">
        <v>8</v>
      </c>
      <c r="F36" t="s">
        <v>17</v>
      </c>
      <c r="G36" t="s">
        <v>7</v>
      </c>
      <c r="H36" s="3">
        <v>7021</v>
      </c>
      <c r="I36" s="4">
        <v>183</v>
      </c>
      <c r="J36">
        <f>VLOOKUP(Table1[[#This Row],[Product]],products[#All],2,FALSE)</f>
        <v>14.49</v>
      </c>
      <c r="K36">
        <f>Table1[[#This Row],[Cost per unit]]*Table1[[#This Row],[Units]]</f>
        <v>2651.67</v>
      </c>
    </row>
    <row r="37" spans="5:11" x14ac:dyDescent="0.25">
      <c r="E37" t="s">
        <v>5</v>
      </c>
      <c r="F37" t="s">
        <v>17</v>
      </c>
      <c r="G37" t="s">
        <v>22</v>
      </c>
      <c r="H37" s="3">
        <v>5817</v>
      </c>
      <c r="I37" s="4">
        <v>12</v>
      </c>
      <c r="J37">
        <f>VLOOKUP(Table1[[#This Row],[Product]],products[#All],2,FALSE)</f>
        <v>9.77</v>
      </c>
      <c r="K37">
        <f>Table1[[#This Row],[Cost per unit]]*Table1[[#This Row],[Units]]</f>
        <v>117.24</v>
      </c>
    </row>
    <row r="38" spans="5:11" x14ac:dyDescent="0.25">
      <c r="E38" t="s">
        <v>13</v>
      </c>
      <c r="F38" t="s">
        <v>17</v>
      </c>
      <c r="G38" t="s">
        <v>24</v>
      </c>
      <c r="H38" s="3">
        <v>3976</v>
      </c>
      <c r="I38" s="4">
        <v>72</v>
      </c>
      <c r="J38">
        <f>VLOOKUP(Table1[[#This Row],[Product]],products[#All],2,FALSE)</f>
        <v>11.7</v>
      </c>
      <c r="K38">
        <f>Table1[[#This Row],[Cost per unit]]*Table1[[#This Row],[Units]]</f>
        <v>842.4</v>
      </c>
    </row>
    <row r="39" spans="5:11" x14ac:dyDescent="0.25">
      <c r="E39" t="s">
        <v>16</v>
      </c>
      <c r="F39" t="s">
        <v>20</v>
      </c>
      <c r="G39" t="s">
        <v>39</v>
      </c>
      <c r="H39" s="3">
        <v>1134</v>
      </c>
      <c r="I39" s="4">
        <v>282</v>
      </c>
      <c r="J39">
        <f>VLOOKUP(Table1[[#This Row],[Product]],products[#All],2,FALSE)</f>
        <v>16.73</v>
      </c>
      <c r="K39">
        <f>Table1[[#This Row],[Cost per unit]]*Table1[[#This Row],[Units]]</f>
        <v>4717.8599999999997</v>
      </c>
    </row>
    <row r="40" spans="5:11" x14ac:dyDescent="0.25">
      <c r="E40" t="s">
        <v>26</v>
      </c>
      <c r="F40" t="s">
        <v>17</v>
      </c>
      <c r="G40" t="s">
        <v>40</v>
      </c>
      <c r="H40" s="3">
        <v>6027</v>
      </c>
      <c r="I40" s="4">
        <v>144</v>
      </c>
      <c r="J40">
        <f>VLOOKUP(Table1[[#This Row],[Product]],products[#All],2,FALSE)</f>
        <v>10.38</v>
      </c>
      <c r="K40">
        <f>Table1[[#This Row],[Cost per unit]]*Table1[[#This Row],[Units]]</f>
        <v>1494.72</v>
      </c>
    </row>
    <row r="41" spans="5:11" x14ac:dyDescent="0.25">
      <c r="E41" t="s">
        <v>16</v>
      </c>
      <c r="F41" t="s">
        <v>6</v>
      </c>
      <c r="G41" t="s">
        <v>29</v>
      </c>
      <c r="H41" s="3">
        <v>1904</v>
      </c>
      <c r="I41" s="4">
        <v>405</v>
      </c>
      <c r="J41">
        <f>VLOOKUP(Table1[[#This Row],[Product]],products[#All],2,FALSE)</f>
        <v>8.7899999999999991</v>
      </c>
      <c r="K41">
        <f>Table1[[#This Row],[Cost per unit]]*Table1[[#This Row],[Units]]</f>
        <v>3559.95</v>
      </c>
    </row>
    <row r="42" spans="5:11" x14ac:dyDescent="0.25">
      <c r="E42" t="s">
        <v>23</v>
      </c>
      <c r="F42" t="s">
        <v>30</v>
      </c>
      <c r="G42" t="s">
        <v>10</v>
      </c>
      <c r="H42" s="3">
        <v>3262</v>
      </c>
      <c r="I42" s="4">
        <v>75</v>
      </c>
      <c r="J42">
        <f>VLOOKUP(Table1[[#This Row],[Product]],products[#All],2,FALSE)</f>
        <v>8.65</v>
      </c>
      <c r="K42">
        <f>Table1[[#This Row],[Cost per unit]]*Table1[[#This Row],[Units]]</f>
        <v>648.75</v>
      </c>
    </row>
    <row r="43" spans="5:11" x14ac:dyDescent="0.25">
      <c r="E43" t="s">
        <v>5</v>
      </c>
      <c r="F43" t="s">
        <v>30</v>
      </c>
      <c r="G43" t="s">
        <v>39</v>
      </c>
      <c r="H43" s="3">
        <v>2289</v>
      </c>
      <c r="I43" s="4">
        <v>135</v>
      </c>
      <c r="J43">
        <f>VLOOKUP(Table1[[#This Row],[Product]],products[#All],2,FALSE)</f>
        <v>16.73</v>
      </c>
      <c r="K43">
        <f>Table1[[#This Row],[Cost per unit]]*Table1[[#This Row],[Units]]</f>
        <v>2258.5500000000002</v>
      </c>
    </row>
    <row r="44" spans="5:11" x14ac:dyDescent="0.25">
      <c r="E44" t="s">
        <v>25</v>
      </c>
      <c r="F44" t="s">
        <v>30</v>
      </c>
      <c r="G44" t="s">
        <v>39</v>
      </c>
      <c r="H44" s="3">
        <v>6986</v>
      </c>
      <c r="I44" s="4">
        <v>21</v>
      </c>
      <c r="J44">
        <f>VLOOKUP(Table1[[#This Row],[Product]],products[#All],2,FALSE)</f>
        <v>16.73</v>
      </c>
      <c r="K44">
        <f>Table1[[#This Row],[Cost per unit]]*Table1[[#This Row],[Units]]</f>
        <v>351.33</v>
      </c>
    </row>
    <row r="45" spans="5:11" x14ac:dyDescent="0.25">
      <c r="E45" t="s">
        <v>26</v>
      </c>
      <c r="F45" t="s">
        <v>20</v>
      </c>
      <c r="G45" t="s">
        <v>34</v>
      </c>
      <c r="H45" s="3">
        <v>4417</v>
      </c>
      <c r="I45" s="4">
        <v>153</v>
      </c>
      <c r="J45">
        <f>VLOOKUP(Table1[[#This Row],[Product]],products[#All],2,FALSE)</f>
        <v>6.49</v>
      </c>
      <c r="K45">
        <f>Table1[[#This Row],[Cost per unit]]*Table1[[#This Row],[Units]]</f>
        <v>992.97</v>
      </c>
    </row>
    <row r="46" spans="5:11" x14ac:dyDescent="0.25">
      <c r="E46" t="s">
        <v>16</v>
      </c>
      <c r="F46" t="s">
        <v>30</v>
      </c>
      <c r="G46" t="s">
        <v>37</v>
      </c>
      <c r="H46" s="3">
        <v>1442</v>
      </c>
      <c r="I46" s="4">
        <v>15</v>
      </c>
      <c r="J46">
        <f>VLOOKUP(Table1[[#This Row],[Product]],products[#All],2,FALSE)</f>
        <v>11.73</v>
      </c>
      <c r="K46">
        <f>Table1[[#This Row],[Cost per unit]]*Table1[[#This Row],[Units]]</f>
        <v>175.95000000000002</v>
      </c>
    </row>
    <row r="47" spans="5:11" x14ac:dyDescent="0.25">
      <c r="E47" t="s">
        <v>27</v>
      </c>
      <c r="F47" t="s">
        <v>9</v>
      </c>
      <c r="G47" t="s">
        <v>24</v>
      </c>
      <c r="H47" s="3">
        <v>2415</v>
      </c>
      <c r="I47" s="4">
        <v>255</v>
      </c>
      <c r="J47">
        <f>VLOOKUP(Table1[[#This Row],[Product]],products[#All],2,FALSE)</f>
        <v>11.7</v>
      </c>
      <c r="K47">
        <f>Table1[[#This Row],[Cost per unit]]*Table1[[#This Row],[Units]]</f>
        <v>2983.5</v>
      </c>
    </row>
    <row r="48" spans="5:11" x14ac:dyDescent="0.25">
      <c r="E48" t="s">
        <v>26</v>
      </c>
      <c r="F48" t="s">
        <v>6</v>
      </c>
      <c r="G48" t="s">
        <v>36</v>
      </c>
      <c r="H48" s="3">
        <v>238</v>
      </c>
      <c r="I48" s="4">
        <v>18</v>
      </c>
      <c r="J48">
        <f>VLOOKUP(Table1[[#This Row],[Product]],products[#All],2,FALSE)</f>
        <v>7.64</v>
      </c>
      <c r="K48">
        <f>Table1[[#This Row],[Cost per unit]]*Table1[[#This Row],[Units]]</f>
        <v>137.51999999999998</v>
      </c>
    </row>
    <row r="49" spans="5:11" x14ac:dyDescent="0.25">
      <c r="E49" t="s">
        <v>16</v>
      </c>
      <c r="F49" t="s">
        <v>6</v>
      </c>
      <c r="G49" t="s">
        <v>34</v>
      </c>
      <c r="H49" s="3">
        <v>4949</v>
      </c>
      <c r="I49" s="4">
        <v>189</v>
      </c>
      <c r="J49">
        <f>VLOOKUP(Table1[[#This Row],[Product]],products[#All],2,FALSE)</f>
        <v>6.49</v>
      </c>
      <c r="K49">
        <f>Table1[[#This Row],[Cost per unit]]*Table1[[#This Row],[Units]]</f>
        <v>1226.6100000000001</v>
      </c>
    </row>
    <row r="50" spans="5:11" x14ac:dyDescent="0.25">
      <c r="E50" t="s">
        <v>25</v>
      </c>
      <c r="F50" t="s">
        <v>20</v>
      </c>
      <c r="G50" t="s">
        <v>10</v>
      </c>
      <c r="H50" s="3">
        <v>5075</v>
      </c>
      <c r="I50" s="4">
        <v>21</v>
      </c>
      <c r="J50">
        <f>VLOOKUP(Table1[[#This Row],[Product]],products[#All],2,FALSE)</f>
        <v>8.65</v>
      </c>
      <c r="K50">
        <f>Table1[[#This Row],[Cost per unit]]*Table1[[#This Row],[Units]]</f>
        <v>181.65</v>
      </c>
    </row>
    <row r="51" spans="5:11" x14ac:dyDescent="0.25">
      <c r="E51" t="s">
        <v>27</v>
      </c>
      <c r="F51" t="s">
        <v>14</v>
      </c>
      <c r="G51" t="s">
        <v>29</v>
      </c>
      <c r="H51" s="3">
        <v>9198</v>
      </c>
      <c r="I51" s="4">
        <v>36</v>
      </c>
      <c r="J51">
        <f>VLOOKUP(Table1[[#This Row],[Product]],products[#All],2,FALSE)</f>
        <v>8.7899999999999991</v>
      </c>
      <c r="K51">
        <f>Table1[[#This Row],[Cost per unit]]*Table1[[#This Row],[Units]]</f>
        <v>316.43999999999994</v>
      </c>
    </row>
    <row r="52" spans="5:11" x14ac:dyDescent="0.25">
      <c r="E52" t="s">
        <v>16</v>
      </c>
      <c r="F52" t="s">
        <v>30</v>
      </c>
      <c r="G52" t="s">
        <v>32</v>
      </c>
      <c r="H52" s="3">
        <v>3339</v>
      </c>
      <c r="I52" s="4">
        <v>75</v>
      </c>
      <c r="J52">
        <f>VLOOKUP(Table1[[#This Row],[Product]],products[#All],2,FALSE)</f>
        <v>7.16</v>
      </c>
      <c r="K52">
        <f>Table1[[#This Row],[Cost per unit]]*Table1[[#This Row],[Units]]</f>
        <v>537</v>
      </c>
    </row>
    <row r="53" spans="5:11" x14ac:dyDescent="0.25">
      <c r="E53" t="s">
        <v>5</v>
      </c>
      <c r="F53" t="s">
        <v>30</v>
      </c>
      <c r="G53" t="s">
        <v>28</v>
      </c>
      <c r="H53" s="3">
        <v>5019</v>
      </c>
      <c r="I53" s="4">
        <v>156</v>
      </c>
      <c r="J53">
        <f>VLOOKUP(Table1[[#This Row],[Product]],products[#All],2,FALSE)</f>
        <v>3.11</v>
      </c>
      <c r="K53">
        <f>Table1[[#This Row],[Cost per unit]]*Table1[[#This Row],[Units]]</f>
        <v>485.15999999999997</v>
      </c>
    </row>
    <row r="54" spans="5:11" x14ac:dyDescent="0.25">
      <c r="E54" t="s">
        <v>25</v>
      </c>
      <c r="F54" t="s">
        <v>14</v>
      </c>
      <c r="G54" t="s">
        <v>29</v>
      </c>
      <c r="H54" s="3">
        <v>16184</v>
      </c>
      <c r="I54" s="4">
        <v>39</v>
      </c>
      <c r="J54">
        <f>VLOOKUP(Table1[[#This Row],[Product]],products[#All],2,FALSE)</f>
        <v>8.7899999999999991</v>
      </c>
      <c r="K54">
        <f>Table1[[#This Row],[Cost per unit]]*Table1[[#This Row],[Units]]</f>
        <v>342.80999999999995</v>
      </c>
    </row>
    <row r="55" spans="5:11" x14ac:dyDescent="0.25">
      <c r="E55" t="s">
        <v>16</v>
      </c>
      <c r="F55" t="s">
        <v>14</v>
      </c>
      <c r="G55" t="s">
        <v>41</v>
      </c>
      <c r="H55" s="3">
        <v>497</v>
      </c>
      <c r="I55" s="4">
        <v>63</v>
      </c>
      <c r="J55">
        <f>VLOOKUP(Table1[[#This Row],[Product]],products[#All],2,FALSE)</f>
        <v>9</v>
      </c>
      <c r="K55">
        <f>Table1[[#This Row],[Cost per unit]]*Table1[[#This Row],[Units]]</f>
        <v>567</v>
      </c>
    </row>
    <row r="56" spans="5:11" x14ac:dyDescent="0.25">
      <c r="E56" t="s">
        <v>26</v>
      </c>
      <c r="F56" t="s">
        <v>14</v>
      </c>
      <c r="G56" t="s">
        <v>32</v>
      </c>
      <c r="H56" s="3">
        <v>8211</v>
      </c>
      <c r="I56" s="4">
        <v>75</v>
      </c>
      <c r="J56">
        <f>VLOOKUP(Table1[[#This Row],[Product]],products[#All],2,FALSE)</f>
        <v>7.16</v>
      </c>
      <c r="K56">
        <f>Table1[[#This Row],[Cost per unit]]*Table1[[#This Row],[Units]]</f>
        <v>537</v>
      </c>
    </row>
    <row r="57" spans="5:11" x14ac:dyDescent="0.25">
      <c r="E57" t="s">
        <v>26</v>
      </c>
      <c r="F57" t="s">
        <v>20</v>
      </c>
      <c r="G57" t="s">
        <v>40</v>
      </c>
      <c r="H57" s="3">
        <v>6580</v>
      </c>
      <c r="I57" s="4">
        <v>183</v>
      </c>
      <c r="J57">
        <f>VLOOKUP(Table1[[#This Row],[Product]],products[#All],2,FALSE)</f>
        <v>10.38</v>
      </c>
      <c r="K57">
        <f>Table1[[#This Row],[Cost per unit]]*Table1[[#This Row],[Units]]</f>
        <v>1899.5400000000002</v>
      </c>
    </row>
    <row r="58" spans="5:11" x14ac:dyDescent="0.25">
      <c r="E58" t="s">
        <v>13</v>
      </c>
      <c r="F58" t="s">
        <v>9</v>
      </c>
      <c r="G58" t="s">
        <v>31</v>
      </c>
      <c r="H58" s="3">
        <v>4760</v>
      </c>
      <c r="I58" s="4">
        <v>69</v>
      </c>
      <c r="J58">
        <f>VLOOKUP(Table1[[#This Row],[Product]],products[#All],2,FALSE)</f>
        <v>9.33</v>
      </c>
      <c r="K58">
        <f>Table1[[#This Row],[Cost per unit]]*Table1[[#This Row],[Units]]</f>
        <v>643.77</v>
      </c>
    </row>
    <row r="59" spans="5:11" x14ac:dyDescent="0.25">
      <c r="E59" t="s">
        <v>5</v>
      </c>
      <c r="F59" t="s">
        <v>14</v>
      </c>
      <c r="G59" t="s">
        <v>18</v>
      </c>
      <c r="H59" s="3">
        <v>5439</v>
      </c>
      <c r="I59" s="4">
        <v>30</v>
      </c>
      <c r="J59">
        <f>VLOOKUP(Table1[[#This Row],[Product]],products[#All],2,FALSE)</f>
        <v>13.15</v>
      </c>
      <c r="K59">
        <f>Table1[[#This Row],[Cost per unit]]*Table1[[#This Row],[Units]]</f>
        <v>394.5</v>
      </c>
    </row>
    <row r="60" spans="5:11" x14ac:dyDescent="0.25">
      <c r="E60" t="s">
        <v>13</v>
      </c>
      <c r="F60" t="s">
        <v>30</v>
      </c>
      <c r="G60" t="s">
        <v>28</v>
      </c>
      <c r="H60" s="3">
        <v>1463</v>
      </c>
      <c r="I60" s="4">
        <v>39</v>
      </c>
      <c r="J60">
        <f>VLOOKUP(Table1[[#This Row],[Product]],products[#All],2,FALSE)</f>
        <v>3.11</v>
      </c>
      <c r="K60">
        <f>Table1[[#This Row],[Cost per unit]]*Table1[[#This Row],[Units]]</f>
        <v>121.28999999999999</v>
      </c>
    </row>
    <row r="61" spans="5:11" x14ac:dyDescent="0.25">
      <c r="E61" t="s">
        <v>27</v>
      </c>
      <c r="F61" t="s">
        <v>30</v>
      </c>
      <c r="G61" t="s">
        <v>10</v>
      </c>
      <c r="H61" s="3">
        <v>7777</v>
      </c>
      <c r="I61" s="4">
        <v>504</v>
      </c>
      <c r="J61">
        <f>VLOOKUP(Table1[[#This Row],[Product]],products[#All],2,FALSE)</f>
        <v>8.65</v>
      </c>
      <c r="K61">
        <f>Table1[[#This Row],[Cost per unit]]*Table1[[#This Row],[Units]]</f>
        <v>4359.6000000000004</v>
      </c>
    </row>
    <row r="62" spans="5:11" x14ac:dyDescent="0.25">
      <c r="E62" t="s">
        <v>11</v>
      </c>
      <c r="F62" t="s">
        <v>6</v>
      </c>
      <c r="G62" t="s">
        <v>32</v>
      </c>
      <c r="H62" s="3">
        <v>1085</v>
      </c>
      <c r="I62" s="4">
        <v>273</v>
      </c>
      <c r="J62">
        <f>VLOOKUP(Table1[[#This Row],[Product]],products[#All],2,FALSE)</f>
        <v>7.16</v>
      </c>
      <c r="K62">
        <f>Table1[[#This Row],[Cost per unit]]*Table1[[#This Row],[Units]]</f>
        <v>1954.68</v>
      </c>
    </row>
    <row r="63" spans="5:11" x14ac:dyDescent="0.25">
      <c r="E63" t="s">
        <v>25</v>
      </c>
      <c r="F63" t="s">
        <v>6</v>
      </c>
      <c r="G63" t="s">
        <v>21</v>
      </c>
      <c r="H63" s="3">
        <v>182</v>
      </c>
      <c r="I63" s="4">
        <v>48</v>
      </c>
      <c r="J63">
        <f>VLOOKUP(Table1[[#This Row],[Product]],products[#All],2,FALSE)</f>
        <v>5.79</v>
      </c>
      <c r="K63">
        <f>Table1[[#This Row],[Cost per unit]]*Table1[[#This Row],[Units]]</f>
        <v>277.92</v>
      </c>
    </row>
    <row r="64" spans="5:11" x14ac:dyDescent="0.25">
      <c r="E64" t="s">
        <v>16</v>
      </c>
      <c r="F64" t="s">
        <v>30</v>
      </c>
      <c r="G64" t="s">
        <v>39</v>
      </c>
      <c r="H64" s="3">
        <v>4242</v>
      </c>
      <c r="I64" s="4">
        <v>207</v>
      </c>
      <c r="J64">
        <f>VLOOKUP(Table1[[#This Row],[Product]],products[#All],2,FALSE)</f>
        <v>16.73</v>
      </c>
      <c r="K64">
        <f>Table1[[#This Row],[Cost per unit]]*Table1[[#This Row],[Units]]</f>
        <v>3463.11</v>
      </c>
    </row>
    <row r="65" spans="5:11" x14ac:dyDescent="0.25">
      <c r="E65" t="s">
        <v>16</v>
      </c>
      <c r="F65" t="s">
        <v>14</v>
      </c>
      <c r="G65" t="s">
        <v>10</v>
      </c>
      <c r="H65" s="3">
        <v>6118</v>
      </c>
      <c r="I65" s="4">
        <v>9</v>
      </c>
      <c r="J65">
        <f>VLOOKUP(Table1[[#This Row],[Product]],products[#All],2,FALSE)</f>
        <v>8.65</v>
      </c>
      <c r="K65">
        <f>Table1[[#This Row],[Cost per unit]]*Table1[[#This Row],[Units]]</f>
        <v>77.850000000000009</v>
      </c>
    </row>
    <row r="66" spans="5:11" x14ac:dyDescent="0.25">
      <c r="E66" t="s">
        <v>35</v>
      </c>
      <c r="F66" t="s">
        <v>14</v>
      </c>
      <c r="G66" t="s">
        <v>34</v>
      </c>
      <c r="H66" s="3">
        <v>2317</v>
      </c>
      <c r="I66" s="4">
        <v>261</v>
      </c>
      <c r="J66">
        <f>VLOOKUP(Table1[[#This Row],[Product]],products[#All],2,FALSE)</f>
        <v>6.49</v>
      </c>
      <c r="K66">
        <f>Table1[[#This Row],[Cost per unit]]*Table1[[#This Row],[Units]]</f>
        <v>1693.89</v>
      </c>
    </row>
    <row r="67" spans="5:11" x14ac:dyDescent="0.25">
      <c r="E67" t="s">
        <v>16</v>
      </c>
      <c r="F67" t="s">
        <v>20</v>
      </c>
      <c r="G67" t="s">
        <v>29</v>
      </c>
      <c r="H67" s="3">
        <v>938</v>
      </c>
      <c r="I67" s="4">
        <v>6</v>
      </c>
      <c r="J67">
        <f>VLOOKUP(Table1[[#This Row],[Product]],products[#All],2,FALSE)</f>
        <v>8.7899999999999991</v>
      </c>
      <c r="K67">
        <f>Table1[[#This Row],[Cost per unit]]*Table1[[#This Row],[Units]]</f>
        <v>52.739999999999995</v>
      </c>
    </row>
    <row r="68" spans="5:11" x14ac:dyDescent="0.25">
      <c r="E68" t="s">
        <v>8</v>
      </c>
      <c r="F68" t="s">
        <v>6</v>
      </c>
      <c r="G68" t="s">
        <v>37</v>
      </c>
      <c r="H68" s="3">
        <v>9709</v>
      </c>
      <c r="I68" s="4">
        <v>30</v>
      </c>
      <c r="J68">
        <f>VLOOKUP(Table1[[#This Row],[Product]],products[#All],2,FALSE)</f>
        <v>11.73</v>
      </c>
      <c r="K68">
        <f>Table1[[#This Row],[Cost per unit]]*Table1[[#This Row],[Units]]</f>
        <v>351.90000000000003</v>
      </c>
    </row>
    <row r="69" spans="5:11" x14ac:dyDescent="0.25">
      <c r="E69" t="s">
        <v>23</v>
      </c>
      <c r="F69" t="s">
        <v>30</v>
      </c>
      <c r="G69" t="s">
        <v>33</v>
      </c>
      <c r="H69" s="3">
        <v>2205</v>
      </c>
      <c r="I69" s="4">
        <v>138</v>
      </c>
      <c r="J69">
        <f>VLOOKUP(Table1[[#This Row],[Product]],products[#All],2,FALSE)</f>
        <v>10.62</v>
      </c>
      <c r="K69">
        <f>Table1[[#This Row],[Cost per unit]]*Table1[[#This Row],[Units]]</f>
        <v>1465.56</v>
      </c>
    </row>
    <row r="70" spans="5:11" x14ac:dyDescent="0.25">
      <c r="E70" t="s">
        <v>23</v>
      </c>
      <c r="F70" t="s">
        <v>6</v>
      </c>
      <c r="G70" t="s">
        <v>28</v>
      </c>
      <c r="H70" s="3">
        <v>4487</v>
      </c>
      <c r="I70" s="4">
        <v>111</v>
      </c>
      <c r="J70">
        <f>VLOOKUP(Table1[[#This Row],[Product]],products[#All],2,FALSE)</f>
        <v>3.11</v>
      </c>
      <c r="K70">
        <f>Table1[[#This Row],[Cost per unit]]*Table1[[#This Row],[Units]]</f>
        <v>345.21</v>
      </c>
    </row>
    <row r="71" spans="5:11" x14ac:dyDescent="0.25">
      <c r="E71" t="s">
        <v>25</v>
      </c>
      <c r="F71" t="s">
        <v>9</v>
      </c>
      <c r="G71" t="s">
        <v>15</v>
      </c>
      <c r="H71" s="3">
        <v>2415</v>
      </c>
      <c r="I71" s="4">
        <v>15</v>
      </c>
      <c r="J71">
        <f>VLOOKUP(Table1[[#This Row],[Product]],products[#All],2,FALSE)</f>
        <v>6.47</v>
      </c>
      <c r="K71">
        <f>Table1[[#This Row],[Cost per unit]]*Table1[[#This Row],[Units]]</f>
        <v>97.05</v>
      </c>
    </row>
    <row r="72" spans="5:11" x14ac:dyDescent="0.25">
      <c r="E72" t="s">
        <v>5</v>
      </c>
      <c r="F72" t="s">
        <v>30</v>
      </c>
      <c r="G72" t="s">
        <v>36</v>
      </c>
      <c r="H72" s="3">
        <v>4018</v>
      </c>
      <c r="I72" s="4">
        <v>162</v>
      </c>
      <c r="J72">
        <f>VLOOKUP(Table1[[#This Row],[Product]],products[#All],2,FALSE)</f>
        <v>7.64</v>
      </c>
      <c r="K72">
        <f>Table1[[#This Row],[Cost per unit]]*Table1[[#This Row],[Units]]</f>
        <v>1237.6799999999998</v>
      </c>
    </row>
    <row r="73" spans="5:11" x14ac:dyDescent="0.25">
      <c r="E73" t="s">
        <v>25</v>
      </c>
      <c r="F73" t="s">
        <v>30</v>
      </c>
      <c r="G73" t="s">
        <v>36</v>
      </c>
      <c r="H73" s="3">
        <v>861</v>
      </c>
      <c r="I73" s="4">
        <v>195</v>
      </c>
      <c r="J73">
        <f>VLOOKUP(Table1[[#This Row],[Product]],products[#All],2,FALSE)</f>
        <v>7.64</v>
      </c>
      <c r="K73">
        <f>Table1[[#This Row],[Cost per unit]]*Table1[[#This Row],[Units]]</f>
        <v>1489.8</v>
      </c>
    </row>
    <row r="74" spans="5:11" x14ac:dyDescent="0.25">
      <c r="E74" t="s">
        <v>35</v>
      </c>
      <c r="F74" t="s">
        <v>20</v>
      </c>
      <c r="G74" t="s">
        <v>24</v>
      </c>
      <c r="H74" s="3">
        <v>5586</v>
      </c>
      <c r="I74" s="4">
        <v>525</v>
      </c>
      <c r="J74">
        <f>VLOOKUP(Table1[[#This Row],[Product]],products[#All],2,FALSE)</f>
        <v>11.7</v>
      </c>
      <c r="K74">
        <f>Table1[[#This Row],[Cost per unit]]*Table1[[#This Row],[Units]]</f>
        <v>6142.5</v>
      </c>
    </row>
    <row r="75" spans="5:11" x14ac:dyDescent="0.25">
      <c r="E75" t="s">
        <v>23</v>
      </c>
      <c r="F75" t="s">
        <v>30</v>
      </c>
      <c r="G75" t="s">
        <v>19</v>
      </c>
      <c r="H75" s="3">
        <v>2226</v>
      </c>
      <c r="I75" s="4">
        <v>48</v>
      </c>
      <c r="J75">
        <f>VLOOKUP(Table1[[#This Row],[Product]],products[#All],2,FALSE)</f>
        <v>12.37</v>
      </c>
      <c r="K75">
        <f>Table1[[#This Row],[Cost per unit]]*Table1[[#This Row],[Units]]</f>
        <v>593.76</v>
      </c>
    </row>
    <row r="76" spans="5:11" x14ac:dyDescent="0.25">
      <c r="E76" t="s">
        <v>11</v>
      </c>
      <c r="F76" t="s">
        <v>30</v>
      </c>
      <c r="G76" t="s">
        <v>40</v>
      </c>
      <c r="H76" s="3">
        <v>14329</v>
      </c>
      <c r="I76" s="4">
        <v>150</v>
      </c>
      <c r="J76">
        <f>VLOOKUP(Table1[[#This Row],[Product]],products[#All],2,FALSE)</f>
        <v>10.38</v>
      </c>
      <c r="K76">
        <f>Table1[[#This Row],[Cost per unit]]*Table1[[#This Row],[Units]]</f>
        <v>1557.0000000000002</v>
      </c>
    </row>
    <row r="77" spans="5:11" x14ac:dyDescent="0.25">
      <c r="E77" t="s">
        <v>11</v>
      </c>
      <c r="F77" t="s">
        <v>30</v>
      </c>
      <c r="G77" t="s">
        <v>33</v>
      </c>
      <c r="H77" s="3">
        <v>8463</v>
      </c>
      <c r="I77" s="4">
        <v>492</v>
      </c>
      <c r="J77">
        <f>VLOOKUP(Table1[[#This Row],[Product]],products[#All],2,FALSE)</f>
        <v>10.62</v>
      </c>
      <c r="K77">
        <f>Table1[[#This Row],[Cost per unit]]*Table1[[#This Row],[Units]]</f>
        <v>5225.04</v>
      </c>
    </row>
    <row r="78" spans="5:11" x14ac:dyDescent="0.25">
      <c r="E78" t="s">
        <v>25</v>
      </c>
      <c r="F78" t="s">
        <v>30</v>
      </c>
      <c r="G78" t="s">
        <v>32</v>
      </c>
      <c r="H78" s="3">
        <v>2891</v>
      </c>
      <c r="I78" s="4">
        <v>102</v>
      </c>
      <c r="J78">
        <f>VLOOKUP(Table1[[#This Row],[Product]],products[#All],2,FALSE)</f>
        <v>7.16</v>
      </c>
      <c r="K78">
        <f>Table1[[#This Row],[Cost per unit]]*Table1[[#This Row],[Units]]</f>
        <v>730.32</v>
      </c>
    </row>
    <row r="79" spans="5:11" x14ac:dyDescent="0.25">
      <c r="E79" t="s">
        <v>27</v>
      </c>
      <c r="F79" t="s">
        <v>14</v>
      </c>
      <c r="G79" t="s">
        <v>34</v>
      </c>
      <c r="H79" s="3">
        <v>3773</v>
      </c>
      <c r="I79" s="4">
        <v>165</v>
      </c>
      <c r="J79">
        <f>VLOOKUP(Table1[[#This Row],[Product]],products[#All],2,FALSE)</f>
        <v>6.49</v>
      </c>
      <c r="K79">
        <f>Table1[[#This Row],[Cost per unit]]*Table1[[#This Row],[Units]]</f>
        <v>1070.8500000000001</v>
      </c>
    </row>
    <row r="80" spans="5:11" x14ac:dyDescent="0.25">
      <c r="E80" t="s">
        <v>13</v>
      </c>
      <c r="F80" t="s">
        <v>14</v>
      </c>
      <c r="G80" t="s">
        <v>40</v>
      </c>
      <c r="H80" s="3">
        <v>854</v>
      </c>
      <c r="I80" s="4">
        <v>309</v>
      </c>
      <c r="J80">
        <f>VLOOKUP(Table1[[#This Row],[Product]],products[#All],2,FALSE)</f>
        <v>10.38</v>
      </c>
      <c r="K80">
        <f>Table1[[#This Row],[Cost per unit]]*Table1[[#This Row],[Units]]</f>
        <v>3207.42</v>
      </c>
    </row>
    <row r="81" spans="5:11" x14ac:dyDescent="0.25">
      <c r="E81" t="s">
        <v>16</v>
      </c>
      <c r="F81" t="s">
        <v>14</v>
      </c>
      <c r="G81" t="s">
        <v>28</v>
      </c>
      <c r="H81" s="3">
        <v>4970</v>
      </c>
      <c r="I81" s="4">
        <v>156</v>
      </c>
      <c r="J81">
        <f>VLOOKUP(Table1[[#This Row],[Product]],products[#All],2,FALSE)</f>
        <v>3.11</v>
      </c>
      <c r="K81">
        <f>Table1[[#This Row],[Cost per unit]]*Table1[[#This Row],[Units]]</f>
        <v>485.15999999999997</v>
      </c>
    </row>
    <row r="82" spans="5:11" x14ac:dyDescent="0.25">
      <c r="E82" t="s">
        <v>11</v>
      </c>
      <c r="F82" t="s">
        <v>9</v>
      </c>
      <c r="G82" t="s">
        <v>42</v>
      </c>
      <c r="H82" s="3">
        <v>98</v>
      </c>
      <c r="I82" s="4">
        <v>159</v>
      </c>
      <c r="J82">
        <f>VLOOKUP(Table1[[#This Row],[Product]],products[#All],2,FALSE)</f>
        <v>5.6</v>
      </c>
      <c r="K82">
        <f>Table1[[#This Row],[Cost per unit]]*Table1[[#This Row],[Units]]</f>
        <v>890.4</v>
      </c>
    </row>
    <row r="83" spans="5:11" x14ac:dyDescent="0.25">
      <c r="E83" t="s">
        <v>25</v>
      </c>
      <c r="F83" t="s">
        <v>9</v>
      </c>
      <c r="G83" t="s">
        <v>37</v>
      </c>
      <c r="H83" s="3">
        <v>13391</v>
      </c>
      <c r="I83" s="4">
        <v>201</v>
      </c>
      <c r="J83">
        <f>VLOOKUP(Table1[[#This Row],[Product]],products[#All],2,FALSE)</f>
        <v>11.73</v>
      </c>
      <c r="K83">
        <f>Table1[[#This Row],[Cost per unit]]*Table1[[#This Row],[Units]]</f>
        <v>2357.73</v>
      </c>
    </row>
    <row r="84" spans="5:11" x14ac:dyDescent="0.25">
      <c r="E84" t="s">
        <v>8</v>
      </c>
      <c r="F84" t="s">
        <v>17</v>
      </c>
      <c r="G84" t="s">
        <v>21</v>
      </c>
      <c r="H84" s="3">
        <v>8890</v>
      </c>
      <c r="I84" s="4">
        <v>210</v>
      </c>
      <c r="J84">
        <f>VLOOKUP(Table1[[#This Row],[Product]],products[#All],2,FALSE)</f>
        <v>5.79</v>
      </c>
      <c r="K84">
        <f>Table1[[#This Row],[Cost per unit]]*Table1[[#This Row],[Units]]</f>
        <v>1215.9000000000001</v>
      </c>
    </row>
    <row r="85" spans="5:11" x14ac:dyDescent="0.25">
      <c r="E85" t="s">
        <v>26</v>
      </c>
      <c r="F85" t="s">
        <v>20</v>
      </c>
      <c r="G85" t="s">
        <v>31</v>
      </c>
      <c r="H85" s="3">
        <v>56</v>
      </c>
      <c r="I85" s="4">
        <v>51</v>
      </c>
      <c r="J85">
        <f>VLOOKUP(Table1[[#This Row],[Product]],products[#All],2,FALSE)</f>
        <v>9.33</v>
      </c>
      <c r="K85">
        <f>Table1[[#This Row],[Cost per unit]]*Table1[[#This Row],[Units]]</f>
        <v>475.83</v>
      </c>
    </row>
    <row r="86" spans="5:11" x14ac:dyDescent="0.25">
      <c r="E86" t="s">
        <v>27</v>
      </c>
      <c r="F86" t="s">
        <v>14</v>
      </c>
      <c r="G86" t="s">
        <v>18</v>
      </c>
      <c r="H86" s="3">
        <v>3339</v>
      </c>
      <c r="I86" s="4">
        <v>39</v>
      </c>
      <c r="J86">
        <f>VLOOKUP(Table1[[#This Row],[Product]],products[#All],2,FALSE)</f>
        <v>13.15</v>
      </c>
      <c r="K86">
        <f>Table1[[#This Row],[Cost per unit]]*Table1[[#This Row],[Units]]</f>
        <v>512.85</v>
      </c>
    </row>
    <row r="87" spans="5:11" x14ac:dyDescent="0.25">
      <c r="E87" t="s">
        <v>35</v>
      </c>
      <c r="F87" t="s">
        <v>9</v>
      </c>
      <c r="G87" t="s">
        <v>15</v>
      </c>
      <c r="H87" s="3">
        <v>3808</v>
      </c>
      <c r="I87" s="4">
        <v>279</v>
      </c>
      <c r="J87">
        <f>VLOOKUP(Table1[[#This Row],[Product]],products[#All],2,FALSE)</f>
        <v>6.47</v>
      </c>
      <c r="K87">
        <f>Table1[[#This Row],[Cost per unit]]*Table1[[#This Row],[Units]]</f>
        <v>1805.1299999999999</v>
      </c>
    </row>
    <row r="88" spans="5:11" x14ac:dyDescent="0.25">
      <c r="E88" t="s">
        <v>35</v>
      </c>
      <c r="F88" t="s">
        <v>20</v>
      </c>
      <c r="G88" t="s">
        <v>31</v>
      </c>
      <c r="H88" s="3">
        <v>63</v>
      </c>
      <c r="I88" s="4">
        <v>123</v>
      </c>
      <c r="J88">
        <f>VLOOKUP(Table1[[#This Row],[Product]],products[#All],2,FALSE)</f>
        <v>9.33</v>
      </c>
      <c r="K88">
        <f>Table1[[#This Row],[Cost per unit]]*Table1[[#This Row],[Units]]</f>
        <v>1147.5899999999999</v>
      </c>
    </row>
    <row r="89" spans="5:11" x14ac:dyDescent="0.25">
      <c r="E89" t="s">
        <v>26</v>
      </c>
      <c r="F89" t="s">
        <v>17</v>
      </c>
      <c r="G89" t="s">
        <v>39</v>
      </c>
      <c r="H89" s="3">
        <v>7812</v>
      </c>
      <c r="I89" s="4">
        <v>81</v>
      </c>
      <c r="J89">
        <f>VLOOKUP(Table1[[#This Row],[Product]],products[#All],2,FALSE)</f>
        <v>16.73</v>
      </c>
      <c r="K89">
        <f>Table1[[#This Row],[Cost per unit]]*Table1[[#This Row],[Units]]</f>
        <v>1355.13</v>
      </c>
    </row>
    <row r="90" spans="5:11" x14ac:dyDescent="0.25">
      <c r="E90" t="s">
        <v>5</v>
      </c>
      <c r="F90" t="s">
        <v>6</v>
      </c>
      <c r="G90" t="s">
        <v>36</v>
      </c>
      <c r="H90" s="3">
        <v>7693</v>
      </c>
      <c r="I90" s="4">
        <v>21</v>
      </c>
      <c r="J90">
        <f>VLOOKUP(Table1[[#This Row],[Product]],products[#All],2,FALSE)</f>
        <v>7.64</v>
      </c>
      <c r="K90">
        <f>Table1[[#This Row],[Cost per unit]]*Table1[[#This Row],[Units]]</f>
        <v>160.44</v>
      </c>
    </row>
    <row r="91" spans="5:11" x14ac:dyDescent="0.25">
      <c r="E91" t="s">
        <v>27</v>
      </c>
      <c r="F91" t="s">
        <v>14</v>
      </c>
      <c r="G91" t="s">
        <v>40</v>
      </c>
      <c r="H91" s="3">
        <v>973</v>
      </c>
      <c r="I91" s="4">
        <v>162</v>
      </c>
      <c r="J91">
        <f>VLOOKUP(Table1[[#This Row],[Product]],products[#All],2,FALSE)</f>
        <v>10.38</v>
      </c>
      <c r="K91">
        <f>Table1[[#This Row],[Cost per unit]]*Table1[[#This Row],[Units]]</f>
        <v>1681.5600000000002</v>
      </c>
    </row>
    <row r="92" spans="5:11" x14ac:dyDescent="0.25">
      <c r="E92" t="s">
        <v>35</v>
      </c>
      <c r="F92" t="s">
        <v>9</v>
      </c>
      <c r="G92" t="s">
        <v>41</v>
      </c>
      <c r="H92" s="3">
        <v>567</v>
      </c>
      <c r="I92" s="4">
        <v>228</v>
      </c>
      <c r="J92">
        <f>VLOOKUP(Table1[[#This Row],[Product]],products[#All],2,FALSE)</f>
        <v>9</v>
      </c>
      <c r="K92">
        <f>Table1[[#This Row],[Cost per unit]]*Table1[[#This Row],[Units]]</f>
        <v>2052</v>
      </c>
    </row>
    <row r="93" spans="5:11" x14ac:dyDescent="0.25">
      <c r="E93" t="s">
        <v>35</v>
      </c>
      <c r="F93" t="s">
        <v>14</v>
      </c>
      <c r="G93" t="s">
        <v>32</v>
      </c>
      <c r="H93" s="3">
        <v>2471</v>
      </c>
      <c r="I93" s="4">
        <v>342</v>
      </c>
      <c r="J93">
        <f>VLOOKUP(Table1[[#This Row],[Product]],products[#All],2,FALSE)</f>
        <v>7.16</v>
      </c>
      <c r="K93">
        <f>Table1[[#This Row],[Cost per unit]]*Table1[[#This Row],[Units]]</f>
        <v>2448.7200000000003</v>
      </c>
    </row>
    <row r="94" spans="5:11" x14ac:dyDescent="0.25">
      <c r="E94" t="s">
        <v>25</v>
      </c>
      <c r="F94" t="s">
        <v>20</v>
      </c>
      <c r="G94" t="s">
        <v>31</v>
      </c>
      <c r="H94" s="3">
        <v>7189</v>
      </c>
      <c r="I94" s="4">
        <v>54</v>
      </c>
      <c r="J94">
        <f>VLOOKUP(Table1[[#This Row],[Product]],products[#All],2,FALSE)</f>
        <v>9.33</v>
      </c>
      <c r="K94">
        <f>Table1[[#This Row],[Cost per unit]]*Table1[[#This Row],[Units]]</f>
        <v>503.82</v>
      </c>
    </row>
    <row r="95" spans="5:11" x14ac:dyDescent="0.25">
      <c r="E95" t="s">
        <v>13</v>
      </c>
      <c r="F95" t="s">
        <v>9</v>
      </c>
      <c r="G95" t="s">
        <v>40</v>
      </c>
      <c r="H95" s="3">
        <v>7455</v>
      </c>
      <c r="I95" s="4">
        <v>216</v>
      </c>
      <c r="J95">
        <f>VLOOKUP(Table1[[#This Row],[Product]],products[#All],2,FALSE)</f>
        <v>10.38</v>
      </c>
      <c r="K95">
        <f>Table1[[#This Row],[Cost per unit]]*Table1[[#This Row],[Units]]</f>
        <v>2242.0800000000004</v>
      </c>
    </row>
    <row r="96" spans="5:11" x14ac:dyDescent="0.25">
      <c r="E96" t="s">
        <v>27</v>
      </c>
      <c r="F96" t="s">
        <v>30</v>
      </c>
      <c r="G96" t="s">
        <v>42</v>
      </c>
      <c r="H96" s="3">
        <v>3108</v>
      </c>
      <c r="I96" s="4">
        <v>54</v>
      </c>
      <c r="J96">
        <f>VLOOKUP(Table1[[#This Row],[Product]],products[#All],2,FALSE)</f>
        <v>5.6</v>
      </c>
      <c r="K96">
        <f>Table1[[#This Row],[Cost per unit]]*Table1[[#This Row],[Units]]</f>
        <v>302.39999999999998</v>
      </c>
    </row>
    <row r="97" spans="5:11" x14ac:dyDescent="0.25">
      <c r="E97" t="s">
        <v>16</v>
      </c>
      <c r="F97" t="s">
        <v>20</v>
      </c>
      <c r="G97" t="s">
        <v>18</v>
      </c>
      <c r="H97" s="3">
        <v>469</v>
      </c>
      <c r="I97" s="4">
        <v>75</v>
      </c>
      <c r="J97">
        <f>VLOOKUP(Table1[[#This Row],[Product]],products[#All],2,FALSE)</f>
        <v>13.15</v>
      </c>
      <c r="K97">
        <f>Table1[[#This Row],[Cost per unit]]*Table1[[#This Row],[Units]]</f>
        <v>986.25</v>
      </c>
    </row>
    <row r="98" spans="5:11" x14ac:dyDescent="0.25">
      <c r="E98" t="s">
        <v>11</v>
      </c>
      <c r="F98" t="s">
        <v>6</v>
      </c>
      <c r="G98" t="s">
        <v>34</v>
      </c>
      <c r="H98" s="3">
        <v>2737</v>
      </c>
      <c r="I98" s="4">
        <v>93</v>
      </c>
      <c r="J98">
        <f>VLOOKUP(Table1[[#This Row],[Product]],products[#All],2,FALSE)</f>
        <v>6.49</v>
      </c>
      <c r="K98">
        <f>Table1[[#This Row],[Cost per unit]]*Table1[[#This Row],[Units]]</f>
        <v>603.57000000000005</v>
      </c>
    </row>
    <row r="99" spans="5:11" x14ac:dyDescent="0.25">
      <c r="E99" t="s">
        <v>11</v>
      </c>
      <c r="F99" t="s">
        <v>6</v>
      </c>
      <c r="G99" t="s">
        <v>18</v>
      </c>
      <c r="H99" s="3">
        <v>4305</v>
      </c>
      <c r="I99" s="4">
        <v>156</v>
      </c>
      <c r="J99">
        <f>VLOOKUP(Table1[[#This Row],[Product]],products[#All],2,FALSE)</f>
        <v>13.15</v>
      </c>
      <c r="K99">
        <f>Table1[[#This Row],[Cost per unit]]*Table1[[#This Row],[Units]]</f>
        <v>2051.4</v>
      </c>
    </row>
    <row r="100" spans="5:11" x14ac:dyDescent="0.25">
      <c r="E100" t="s">
        <v>11</v>
      </c>
      <c r="F100" t="s">
        <v>20</v>
      </c>
      <c r="G100" t="s">
        <v>28</v>
      </c>
      <c r="H100" s="3">
        <v>2408</v>
      </c>
      <c r="I100" s="4">
        <v>9</v>
      </c>
      <c r="J100">
        <f>VLOOKUP(Table1[[#This Row],[Product]],products[#All],2,FALSE)</f>
        <v>3.11</v>
      </c>
      <c r="K100">
        <f>Table1[[#This Row],[Cost per unit]]*Table1[[#This Row],[Units]]</f>
        <v>27.99</v>
      </c>
    </row>
    <row r="101" spans="5:11" x14ac:dyDescent="0.25">
      <c r="E101" t="s">
        <v>27</v>
      </c>
      <c r="F101" t="s">
        <v>14</v>
      </c>
      <c r="G101" t="s">
        <v>36</v>
      </c>
      <c r="H101" s="3">
        <v>1281</v>
      </c>
      <c r="I101" s="4">
        <v>18</v>
      </c>
      <c r="J101">
        <f>VLOOKUP(Table1[[#This Row],[Product]],products[#All],2,FALSE)</f>
        <v>7.64</v>
      </c>
      <c r="K101">
        <f>Table1[[#This Row],[Cost per unit]]*Table1[[#This Row],[Units]]</f>
        <v>137.51999999999998</v>
      </c>
    </row>
    <row r="102" spans="5:11" x14ac:dyDescent="0.25">
      <c r="E102" t="s">
        <v>5</v>
      </c>
      <c r="F102" t="s">
        <v>9</v>
      </c>
      <c r="G102" t="s">
        <v>10</v>
      </c>
      <c r="H102" s="3">
        <v>12348</v>
      </c>
      <c r="I102" s="4">
        <v>234</v>
      </c>
      <c r="J102">
        <f>VLOOKUP(Table1[[#This Row],[Product]],products[#All],2,FALSE)</f>
        <v>8.65</v>
      </c>
      <c r="K102">
        <f>Table1[[#This Row],[Cost per unit]]*Table1[[#This Row],[Units]]</f>
        <v>2024.1000000000001</v>
      </c>
    </row>
    <row r="103" spans="5:11" x14ac:dyDescent="0.25">
      <c r="E103" t="s">
        <v>27</v>
      </c>
      <c r="F103" t="s">
        <v>30</v>
      </c>
      <c r="G103" t="s">
        <v>40</v>
      </c>
      <c r="H103" s="3">
        <v>3689</v>
      </c>
      <c r="I103" s="4">
        <v>312</v>
      </c>
      <c r="J103">
        <f>VLOOKUP(Table1[[#This Row],[Product]],products[#All],2,FALSE)</f>
        <v>10.38</v>
      </c>
      <c r="K103">
        <f>Table1[[#This Row],[Cost per unit]]*Table1[[#This Row],[Units]]</f>
        <v>3238.5600000000004</v>
      </c>
    </row>
    <row r="104" spans="5:11" x14ac:dyDescent="0.25">
      <c r="E104" t="s">
        <v>23</v>
      </c>
      <c r="F104" t="s">
        <v>14</v>
      </c>
      <c r="G104" t="s">
        <v>36</v>
      </c>
      <c r="H104" s="3">
        <v>2870</v>
      </c>
      <c r="I104" s="4">
        <v>300</v>
      </c>
      <c r="J104">
        <f>VLOOKUP(Table1[[#This Row],[Product]],products[#All],2,FALSE)</f>
        <v>7.64</v>
      </c>
      <c r="K104">
        <f>Table1[[#This Row],[Cost per unit]]*Table1[[#This Row],[Units]]</f>
        <v>2292</v>
      </c>
    </row>
    <row r="105" spans="5:11" x14ac:dyDescent="0.25">
      <c r="E105" t="s">
        <v>26</v>
      </c>
      <c r="F105" t="s">
        <v>14</v>
      </c>
      <c r="G105" t="s">
        <v>39</v>
      </c>
      <c r="H105" s="3">
        <v>798</v>
      </c>
      <c r="I105" s="4">
        <v>519</v>
      </c>
      <c r="J105">
        <f>VLOOKUP(Table1[[#This Row],[Product]],products[#All],2,FALSE)</f>
        <v>16.73</v>
      </c>
      <c r="K105">
        <f>Table1[[#This Row],[Cost per unit]]*Table1[[#This Row],[Units]]</f>
        <v>8682.8700000000008</v>
      </c>
    </row>
    <row r="106" spans="5:11" x14ac:dyDescent="0.25">
      <c r="E106" t="s">
        <v>13</v>
      </c>
      <c r="F106" t="s">
        <v>6</v>
      </c>
      <c r="G106" t="s">
        <v>41</v>
      </c>
      <c r="H106" s="3">
        <v>2933</v>
      </c>
      <c r="I106" s="4">
        <v>9</v>
      </c>
      <c r="J106">
        <f>VLOOKUP(Table1[[#This Row],[Product]],products[#All],2,FALSE)</f>
        <v>9</v>
      </c>
      <c r="K106">
        <f>Table1[[#This Row],[Cost per unit]]*Table1[[#This Row],[Units]]</f>
        <v>81</v>
      </c>
    </row>
    <row r="107" spans="5:11" x14ac:dyDescent="0.25">
      <c r="E107" t="s">
        <v>25</v>
      </c>
      <c r="F107" t="s">
        <v>9</v>
      </c>
      <c r="G107" t="s">
        <v>12</v>
      </c>
      <c r="H107" s="3">
        <v>2744</v>
      </c>
      <c r="I107" s="4">
        <v>9</v>
      </c>
      <c r="J107">
        <f>VLOOKUP(Table1[[#This Row],[Product]],products[#All],2,FALSE)</f>
        <v>11.88</v>
      </c>
      <c r="K107">
        <f>Table1[[#This Row],[Cost per unit]]*Table1[[#This Row],[Units]]</f>
        <v>106.92</v>
      </c>
    </row>
    <row r="108" spans="5:11" x14ac:dyDescent="0.25">
      <c r="E108" t="s">
        <v>5</v>
      </c>
      <c r="F108" t="s">
        <v>14</v>
      </c>
      <c r="G108" t="s">
        <v>19</v>
      </c>
      <c r="H108" s="3">
        <v>9772</v>
      </c>
      <c r="I108" s="4">
        <v>90</v>
      </c>
      <c r="J108">
        <f>VLOOKUP(Table1[[#This Row],[Product]],products[#All],2,FALSE)</f>
        <v>12.37</v>
      </c>
      <c r="K108">
        <f>Table1[[#This Row],[Cost per unit]]*Table1[[#This Row],[Units]]</f>
        <v>1113.3</v>
      </c>
    </row>
    <row r="109" spans="5:11" x14ac:dyDescent="0.25">
      <c r="E109" t="s">
        <v>23</v>
      </c>
      <c r="F109" t="s">
        <v>30</v>
      </c>
      <c r="G109" t="s">
        <v>18</v>
      </c>
      <c r="H109" s="3">
        <v>1568</v>
      </c>
      <c r="I109" s="4">
        <v>96</v>
      </c>
      <c r="J109">
        <f>VLOOKUP(Table1[[#This Row],[Product]],products[#All],2,FALSE)</f>
        <v>13.15</v>
      </c>
      <c r="K109">
        <f>Table1[[#This Row],[Cost per unit]]*Table1[[#This Row],[Units]]</f>
        <v>1262.4000000000001</v>
      </c>
    </row>
    <row r="110" spans="5:11" x14ac:dyDescent="0.25">
      <c r="E110" t="s">
        <v>26</v>
      </c>
      <c r="F110" t="s">
        <v>14</v>
      </c>
      <c r="G110" t="s">
        <v>29</v>
      </c>
      <c r="H110" s="3">
        <v>11417</v>
      </c>
      <c r="I110" s="4">
        <v>21</v>
      </c>
      <c r="J110">
        <f>VLOOKUP(Table1[[#This Row],[Product]],products[#All],2,FALSE)</f>
        <v>8.7899999999999991</v>
      </c>
      <c r="K110">
        <f>Table1[[#This Row],[Cost per unit]]*Table1[[#This Row],[Units]]</f>
        <v>184.58999999999997</v>
      </c>
    </row>
    <row r="111" spans="5:11" x14ac:dyDescent="0.25">
      <c r="E111" t="s">
        <v>5</v>
      </c>
      <c r="F111" t="s">
        <v>30</v>
      </c>
      <c r="G111" t="s">
        <v>42</v>
      </c>
      <c r="H111" s="3">
        <v>6748</v>
      </c>
      <c r="I111" s="4">
        <v>48</v>
      </c>
      <c r="J111">
        <f>VLOOKUP(Table1[[#This Row],[Product]],products[#All],2,FALSE)</f>
        <v>5.6</v>
      </c>
      <c r="K111">
        <f>Table1[[#This Row],[Cost per unit]]*Table1[[#This Row],[Units]]</f>
        <v>268.79999999999995</v>
      </c>
    </row>
    <row r="112" spans="5:11" x14ac:dyDescent="0.25">
      <c r="E112" t="s">
        <v>35</v>
      </c>
      <c r="F112" t="s">
        <v>14</v>
      </c>
      <c r="G112" t="s">
        <v>39</v>
      </c>
      <c r="H112" s="3">
        <v>1407</v>
      </c>
      <c r="I112" s="4">
        <v>72</v>
      </c>
      <c r="J112">
        <f>VLOOKUP(Table1[[#This Row],[Product]],products[#All],2,FALSE)</f>
        <v>16.73</v>
      </c>
      <c r="K112">
        <f>Table1[[#This Row],[Cost per unit]]*Table1[[#This Row],[Units]]</f>
        <v>1204.56</v>
      </c>
    </row>
    <row r="113" spans="5:11" x14ac:dyDescent="0.25">
      <c r="E113" t="s">
        <v>8</v>
      </c>
      <c r="F113" t="s">
        <v>9</v>
      </c>
      <c r="G113" t="s">
        <v>32</v>
      </c>
      <c r="H113" s="3">
        <v>2023</v>
      </c>
      <c r="I113" s="4">
        <v>168</v>
      </c>
      <c r="J113">
        <f>VLOOKUP(Table1[[#This Row],[Product]],products[#All],2,FALSE)</f>
        <v>7.16</v>
      </c>
      <c r="K113">
        <f>Table1[[#This Row],[Cost per unit]]*Table1[[#This Row],[Units]]</f>
        <v>1202.8800000000001</v>
      </c>
    </row>
    <row r="114" spans="5:11" x14ac:dyDescent="0.25">
      <c r="E114" t="s">
        <v>25</v>
      </c>
      <c r="F114" t="s">
        <v>17</v>
      </c>
      <c r="G114" t="s">
        <v>42</v>
      </c>
      <c r="H114" s="3">
        <v>5236</v>
      </c>
      <c r="I114" s="4">
        <v>51</v>
      </c>
      <c r="J114">
        <f>VLOOKUP(Table1[[#This Row],[Product]],products[#All],2,FALSE)</f>
        <v>5.6</v>
      </c>
      <c r="K114">
        <f>Table1[[#This Row],[Cost per unit]]*Table1[[#This Row],[Units]]</f>
        <v>285.59999999999997</v>
      </c>
    </row>
    <row r="115" spans="5:11" x14ac:dyDescent="0.25">
      <c r="E115" t="s">
        <v>13</v>
      </c>
      <c r="F115" t="s">
        <v>14</v>
      </c>
      <c r="G115" t="s">
        <v>36</v>
      </c>
      <c r="H115" s="3">
        <v>1925</v>
      </c>
      <c r="I115" s="4">
        <v>192</v>
      </c>
      <c r="J115">
        <f>VLOOKUP(Table1[[#This Row],[Product]],products[#All],2,FALSE)</f>
        <v>7.64</v>
      </c>
      <c r="K115">
        <f>Table1[[#This Row],[Cost per unit]]*Table1[[#This Row],[Units]]</f>
        <v>1466.8799999999999</v>
      </c>
    </row>
    <row r="116" spans="5:11" x14ac:dyDescent="0.25">
      <c r="E116" t="s">
        <v>23</v>
      </c>
      <c r="F116" t="s">
        <v>6</v>
      </c>
      <c r="G116" t="s">
        <v>24</v>
      </c>
      <c r="H116" s="3">
        <v>6608</v>
      </c>
      <c r="I116" s="4">
        <v>225</v>
      </c>
      <c r="J116">
        <f>VLOOKUP(Table1[[#This Row],[Product]],products[#All],2,FALSE)</f>
        <v>11.7</v>
      </c>
      <c r="K116">
        <f>Table1[[#This Row],[Cost per unit]]*Table1[[#This Row],[Units]]</f>
        <v>2632.5</v>
      </c>
    </row>
    <row r="117" spans="5:11" x14ac:dyDescent="0.25">
      <c r="E117" t="s">
        <v>16</v>
      </c>
      <c r="F117" t="s">
        <v>30</v>
      </c>
      <c r="G117" t="s">
        <v>42</v>
      </c>
      <c r="H117" s="3">
        <v>8008</v>
      </c>
      <c r="I117" s="4">
        <v>456</v>
      </c>
      <c r="J117">
        <f>VLOOKUP(Table1[[#This Row],[Product]],products[#All],2,FALSE)</f>
        <v>5.6</v>
      </c>
      <c r="K117">
        <f>Table1[[#This Row],[Cost per unit]]*Table1[[#This Row],[Units]]</f>
        <v>2553.6</v>
      </c>
    </row>
    <row r="118" spans="5:11" x14ac:dyDescent="0.25">
      <c r="E118" t="s">
        <v>35</v>
      </c>
      <c r="F118" t="s">
        <v>30</v>
      </c>
      <c r="G118" t="s">
        <v>18</v>
      </c>
      <c r="H118" s="3">
        <v>1428</v>
      </c>
      <c r="I118" s="4">
        <v>93</v>
      </c>
      <c r="J118">
        <f>VLOOKUP(Table1[[#This Row],[Product]],products[#All],2,FALSE)</f>
        <v>13.15</v>
      </c>
      <c r="K118">
        <f>Table1[[#This Row],[Cost per unit]]*Table1[[#This Row],[Units]]</f>
        <v>1222.95</v>
      </c>
    </row>
    <row r="119" spans="5:11" x14ac:dyDescent="0.25">
      <c r="E119" t="s">
        <v>16</v>
      </c>
      <c r="F119" t="s">
        <v>30</v>
      </c>
      <c r="G119" t="s">
        <v>12</v>
      </c>
      <c r="H119" s="3">
        <v>525</v>
      </c>
      <c r="I119" s="4">
        <v>48</v>
      </c>
      <c r="J119">
        <f>VLOOKUP(Table1[[#This Row],[Product]],products[#All],2,FALSE)</f>
        <v>11.88</v>
      </c>
      <c r="K119">
        <f>Table1[[#This Row],[Cost per unit]]*Table1[[#This Row],[Units]]</f>
        <v>570.24</v>
      </c>
    </row>
    <row r="120" spans="5:11" x14ac:dyDescent="0.25">
      <c r="E120" t="s">
        <v>16</v>
      </c>
      <c r="F120" t="s">
        <v>6</v>
      </c>
      <c r="G120" t="s">
        <v>15</v>
      </c>
      <c r="H120" s="3">
        <v>1505</v>
      </c>
      <c r="I120" s="4">
        <v>102</v>
      </c>
      <c r="J120">
        <f>VLOOKUP(Table1[[#This Row],[Product]],products[#All],2,FALSE)</f>
        <v>6.47</v>
      </c>
      <c r="K120">
        <f>Table1[[#This Row],[Cost per unit]]*Table1[[#This Row],[Units]]</f>
        <v>659.93999999999994</v>
      </c>
    </row>
    <row r="121" spans="5:11" x14ac:dyDescent="0.25">
      <c r="E121" t="s">
        <v>23</v>
      </c>
      <c r="F121" t="s">
        <v>9</v>
      </c>
      <c r="G121" t="s">
        <v>7</v>
      </c>
      <c r="H121" s="3">
        <v>6755</v>
      </c>
      <c r="I121" s="4">
        <v>252</v>
      </c>
      <c r="J121">
        <f>VLOOKUP(Table1[[#This Row],[Product]],products[#All],2,FALSE)</f>
        <v>14.49</v>
      </c>
      <c r="K121">
        <f>Table1[[#This Row],[Cost per unit]]*Table1[[#This Row],[Units]]</f>
        <v>3651.48</v>
      </c>
    </row>
    <row r="122" spans="5:11" x14ac:dyDescent="0.25">
      <c r="E122" t="s">
        <v>26</v>
      </c>
      <c r="F122" t="s">
        <v>6</v>
      </c>
      <c r="G122" t="s">
        <v>15</v>
      </c>
      <c r="H122" s="3">
        <v>11571</v>
      </c>
      <c r="I122" s="4">
        <v>138</v>
      </c>
      <c r="J122">
        <f>VLOOKUP(Table1[[#This Row],[Product]],products[#All],2,FALSE)</f>
        <v>6.47</v>
      </c>
      <c r="K122">
        <f>Table1[[#This Row],[Cost per unit]]*Table1[[#This Row],[Units]]</f>
        <v>892.86</v>
      </c>
    </row>
    <row r="123" spans="5:11" x14ac:dyDescent="0.25">
      <c r="E123" t="s">
        <v>5</v>
      </c>
      <c r="F123" t="s">
        <v>20</v>
      </c>
      <c r="G123" t="s">
        <v>18</v>
      </c>
      <c r="H123" s="3">
        <v>2541</v>
      </c>
      <c r="I123" s="4">
        <v>90</v>
      </c>
      <c r="J123">
        <f>VLOOKUP(Table1[[#This Row],[Product]],products[#All],2,FALSE)</f>
        <v>13.15</v>
      </c>
      <c r="K123">
        <f>Table1[[#This Row],[Cost per unit]]*Table1[[#This Row],[Units]]</f>
        <v>1183.5</v>
      </c>
    </row>
    <row r="124" spans="5:11" x14ac:dyDescent="0.25">
      <c r="E124" t="s">
        <v>13</v>
      </c>
      <c r="F124" t="s">
        <v>6</v>
      </c>
      <c r="G124" t="s">
        <v>7</v>
      </c>
      <c r="H124" s="3">
        <v>1526</v>
      </c>
      <c r="I124" s="4">
        <v>240</v>
      </c>
      <c r="J124">
        <f>VLOOKUP(Table1[[#This Row],[Product]],products[#All],2,FALSE)</f>
        <v>14.49</v>
      </c>
      <c r="K124">
        <f>Table1[[#This Row],[Cost per unit]]*Table1[[#This Row],[Units]]</f>
        <v>3477.6</v>
      </c>
    </row>
    <row r="125" spans="5:11" x14ac:dyDescent="0.25">
      <c r="E125" t="s">
        <v>5</v>
      </c>
      <c r="F125" t="s">
        <v>20</v>
      </c>
      <c r="G125" t="s">
        <v>12</v>
      </c>
      <c r="H125" s="3">
        <v>6125</v>
      </c>
      <c r="I125" s="4">
        <v>102</v>
      </c>
      <c r="J125">
        <f>VLOOKUP(Table1[[#This Row],[Product]],products[#All],2,FALSE)</f>
        <v>11.88</v>
      </c>
      <c r="K125">
        <f>Table1[[#This Row],[Cost per unit]]*Table1[[#This Row],[Units]]</f>
        <v>1211.76</v>
      </c>
    </row>
    <row r="126" spans="5:11" x14ac:dyDescent="0.25">
      <c r="E126" t="s">
        <v>13</v>
      </c>
      <c r="F126" t="s">
        <v>9</v>
      </c>
      <c r="G126" t="s">
        <v>39</v>
      </c>
      <c r="H126" s="3">
        <v>847</v>
      </c>
      <c r="I126" s="4">
        <v>129</v>
      </c>
      <c r="J126">
        <f>VLOOKUP(Table1[[#This Row],[Product]],products[#All],2,FALSE)</f>
        <v>16.73</v>
      </c>
      <c r="K126">
        <f>Table1[[#This Row],[Cost per unit]]*Table1[[#This Row],[Units]]</f>
        <v>2158.17</v>
      </c>
    </row>
    <row r="127" spans="5:11" x14ac:dyDescent="0.25">
      <c r="E127" t="s">
        <v>8</v>
      </c>
      <c r="F127" t="s">
        <v>9</v>
      </c>
      <c r="G127" t="s">
        <v>39</v>
      </c>
      <c r="H127" s="3">
        <v>4753</v>
      </c>
      <c r="I127" s="4">
        <v>300</v>
      </c>
      <c r="J127">
        <f>VLOOKUP(Table1[[#This Row],[Product]],products[#All],2,FALSE)</f>
        <v>16.73</v>
      </c>
      <c r="K127">
        <f>Table1[[#This Row],[Cost per unit]]*Table1[[#This Row],[Units]]</f>
        <v>5019</v>
      </c>
    </row>
    <row r="128" spans="5:11" x14ac:dyDescent="0.25">
      <c r="E128" t="s">
        <v>16</v>
      </c>
      <c r="F128" t="s">
        <v>20</v>
      </c>
      <c r="G128" t="s">
        <v>19</v>
      </c>
      <c r="H128" s="3">
        <v>959</v>
      </c>
      <c r="I128" s="4">
        <v>135</v>
      </c>
      <c r="J128">
        <f>VLOOKUP(Table1[[#This Row],[Product]],products[#All],2,FALSE)</f>
        <v>12.37</v>
      </c>
      <c r="K128">
        <f>Table1[[#This Row],[Cost per unit]]*Table1[[#This Row],[Units]]</f>
        <v>1669.9499999999998</v>
      </c>
    </row>
    <row r="129" spans="5:11" x14ac:dyDescent="0.25">
      <c r="E129" t="s">
        <v>23</v>
      </c>
      <c r="F129" t="s">
        <v>9</v>
      </c>
      <c r="G129" t="s">
        <v>38</v>
      </c>
      <c r="H129" s="3">
        <v>2793</v>
      </c>
      <c r="I129" s="4">
        <v>114</v>
      </c>
      <c r="J129">
        <f>VLOOKUP(Table1[[#This Row],[Product]],products[#All],2,FALSE)</f>
        <v>4.97</v>
      </c>
      <c r="K129">
        <f>Table1[[#This Row],[Cost per unit]]*Table1[[#This Row],[Units]]</f>
        <v>566.57999999999993</v>
      </c>
    </row>
    <row r="130" spans="5:11" x14ac:dyDescent="0.25">
      <c r="E130" t="s">
        <v>23</v>
      </c>
      <c r="F130" t="s">
        <v>9</v>
      </c>
      <c r="G130" t="s">
        <v>24</v>
      </c>
      <c r="H130" s="3">
        <v>4606</v>
      </c>
      <c r="I130" s="4">
        <v>63</v>
      </c>
      <c r="J130">
        <f>VLOOKUP(Table1[[#This Row],[Product]],products[#All],2,FALSE)</f>
        <v>11.7</v>
      </c>
      <c r="K130">
        <f>Table1[[#This Row],[Cost per unit]]*Table1[[#This Row],[Units]]</f>
        <v>737.09999999999991</v>
      </c>
    </row>
    <row r="131" spans="5:11" x14ac:dyDescent="0.25">
      <c r="E131" t="s">
        <v>23</v>
      </c>
      <c r="F131" t="s">
        <v>14</v>
      </c>
      <c r="G131" t="s">
        <v>32</v>
      </c>
      <c r="H131" s="3">
        <v>5551</v>
      </c>
      <c r="I131" s="4">
        <v>252</v>
      </c>
      <c r="J131">
        <f>VLOOKUP(Table1[[#This Row],[Product]],products[#All],2,FALSE)</f>
        <v>7.16</v>
      </c>
      <c r="K131">
        <f>Table1[[#This Row],[Cost per unit]]*Table1[[#This Row],[Units]]</f>
        <v>1804.32</v>
      </c>
    </row>
    <row r="132" spans="5:11" x14ac:dyDescent="0.25">
      <c r="E132" t="s">
        <v>35</v>
      </c>
      <c r="F132" t="s">
        <v>14</v>
      </c>
      <c r="G132" t="s">
        <v>10</v>
      </c>
      <c r="H132" s="3">
        <v>6657</v>
      </c>
      <c r="I132" s="4">
        <v>303</v>
      </c>
      <c r="J132">
        <f>VLOOKUP(Table1[[#This Row],[Product]],products[#All],2,FALSE)</f>
        <v>8.65</v>
      </c>
      <c r="K132">
        <f>Table1[[#This Row],[Cost per unit]]*Table1[[#This Row],[Units]]</f>
        <v>2620.9500000000003</v>
      </c>
    </row>
    <row r="133" spans="5:11" x14ac:dyDescent="0.25">
      <c r="E133" t="s">
        <v>23</v>
      </c>
      <c r="F133" t="s">
        <v>17</v>
      </c>
      <c r="G133" t="s">
        <v>28</v>
      </c>
      <c r="H133" s="3">
        <v>4438</v>
      </c>
      <c r="I133" s="4">
        <v>246</v>
      </c>
      <c r="J133">
        <f>VLOOKUP(Table1[[#This Row],[Product]],products[#All],2,FALSE)</f>
        <v>3.11</v>
      </c>
      <c r="K133">
        <f>Table1[[#This Row],[Cost per unit]]*Table1[[#This Row],[Units]]</f>
        <v>765.06</v>
      </c>
    </row>
    <row r="134" spans="5:11" x14ac:dyDescent="0.25">
      <c r="E134" t="s">
        <v>8</v>
      </c>
      <c r="F134" t="s">
        <v>20</v>
      </c>
      <c r="G134" t="s">
        <v>22</v>
      </c>
      <c r="H134" s="3">
        <v>168</v>
      </c>
      <c r="I134" s="4">
        <v>84</v>
      </c>
      <c r="J134">
        <f>VLOOKUP(Table1[[#This Row],[Product]],products[#All],2,FALSE)</f>
        <v>9.77</v>
      </c>
      <c r="K134">
        <f>Table1[[#This Row],[Cost per unit]]*Table1[[#This Row],[Units]]</f>
        <v>820.68</v>
      </c>
    </row>
    <row r="135" spans="5:11" x14ac:dyDescent="0.25">
      <c r="E135" t="s">
        <v>23</v>
      </c>
      <c r="F135" t="s">
        <v>30</v>
      </c>
      <c r="G135" t="s">
        <v>28</v>
      </c>
      <c r="H135" s="3">
        <v>7777</v>
      </c>
      <c r="I135" s="4">
        <v>39</v>
      </c>
      <c r="J135">
        <f>VLOOKUP(Table1[[#This Row],[Product]],products[#All],2,FALSE)</f>
        <v>3.11</v>
      </c>
      <c r="K135">
        <f>Table1[[#This Row],[Cost per unit]]*Table1[[#This Row],[Units]]</f>
        <v>121.28999999999999</v>
      </c>
    </row>
    <row r="136" spans="5:11" x14ac:dyDescent="0.25">
      <c r="E136" t="s">
        <v>25</v>
      </c>
      <c r="F136" t="s">
        <v>14</v>
      </c>
      <c r="G136" t="s">
        <v>28</v>
      </c>
      <c r="H136" s="3">
        <v>3339</v>
      </c>
      <c r="I136" s="4">
        <v>348</v>
      </c>
      <c r="J136">
        <f>VLOOKUP(Table1[[#This Row],[Product]],products[#All],2,FALSE)</f>
        <v>3.11</v>
      </c>
      <c r="K136">
        <f>Table1[[#This Row],[Cost per unit]]*Table1[[#This Row],[Units]]</f>
        <v>1082.28</v>
      </c>
    </row>
    <row r="137" spans="5:11" x14ac:dyDescent="0.25">
      <c r="E137" t="s">
        <v>23</v>
      </c>
      <c r="F137" t="s">
        <v>6</v>
      </c>
      <c r="G137" t="s">
        <v>19</v>
      </c>
      <c r="H137" s="3">
        <v>6391</v>
      </c>
      <c r="I137" s="4">
        <v>48</v>
      </c>
      <c r="J137">
        <f>VLOOKUP(Table1[[#This Row],[Product]],products[#All],2,FALSE)</f>
        <v>12.37</v>
      </c>
      <c r="K137">
        <f>Table1[[#This Row],[Cost per unit]]*Table1[[#This Row],[Units]]</f>
        <v>593.76</v>
      </c>
    </row>
    <row r="138" spans="5:11" x14ac:dyDescent="0.25">
      <c r="E138" t="s">
        <v>25</v>
      </c>
      <c r="F138" t="s">
        <v>6</v>
      </c>
      <c r="G138" t="s">
        <v>22</v>
      </c>
      <c r="H138" s="3">
        <v>518</v>
      </c>
      <c r="I138" s="4">
        <v>75</v>
      </c>
      <c r="J138">
        <f>VLOOKUP(Table1[[#This Row],[Product]],products[#All],2,FALSE)</f>
        <v>9.77</v>
      </c>
      <c r="K138">
        <f>Table1[[#This Row],[Cost per unit]]*Table1[[#This Row],[Units]]</f>
        <v>732.75</v>
      </c>
    </row>
    <row r="139" spans="5:11" x14ac:dyDescent="0.25">
      <c r="E139" t="s">
        <v>23</v>
      </c>
      <c r="F139" t="s">
        <v>20</v>
      </c>
      <c r="G139" t="s">
        <v>40</v>
      </c>
      <c r="H139" s="3">
        <v>5677</v>
      </c>
      <c r="I139" s="4">
        <v>258</v>
      </c>
      <c r="J139">
        <f>VLOOKUP(Table1[[#This Row],[Product]],products[#All],2,FALSE)</f>
        <v>10.38</v>
      </c>
      <c r="K139">
        <f>Table1[[#This Row],[Cost per unit]]*Table1[[#This Row],[Units]]</f>
        <v>2678.0400000000004</v>
      </c>
    </row>
    <row r="140" spans="5:11" x14ac:dyDescent="0.25">
      <c r="E140" t="s">
        <v>16</v>
      </c>
      <c r="F140" t="s">
        <v>17</v>
      </c>
      <c r="G140" t="s">
        <v>28</v>
      </c>
      <c r="H140" s="3">
        <v>6048</v>
      </c>
      <c r="I140" s="4">
        <v>27</v>
      </c>
      <c r="J140">
        <f>VLOOKUP(Table1[[#This Row],[Product]],products[#All],2,FALSE)</f>
        <v>3.11</v>
      </c>
      <c r="K140">
        <f>Table1[[#This Row],[Cost per unit]]*Table1[[#This Row],[Units]]</f>
        <v>83.97</v>
      </c>
    </row>
    <row r="141" spans="5:11" x14ac:dyDescent="0.25">
      <c r="E141" t="s">
        <v>8</v>
      </c>
      <c r="F141" t="s">
        <v>20</v>
      </c>
      <c r="G141" t="s">
        <v>10</v>
      </c>
      <c r="H141" s="3">
        <v>3752</v>
      </c>
      <c r="I141" s="4">
        <v>213</v>
      </c>
      <c r="J141">
        <f>VLOOKUP(Table1[[#This Row],[Product]],products[#All],2,FALSE)</f>
        <v>8.65</v>
      </c>
      <c r="K141">
        <f>Table1[[#This Row],[Cost per unit]]*Table1[[#This Row],[Units]]</f>
        <v>1842.45</v>
      </c>
    </row>
    <row r="142" spans="5:11" x14ac:dyDescent="0.25">
      <c r="E142" t="s">
        <v>25</v>
      </c>
      <c r="F142" t="s">
        <v>9</v>
      </c>
      <c r="G142" t="s">
        <v>32</v>
      </c>
      <c r="H142" s="3">
        <v>4480</v>
      </c>
      <c r="I142" s="4">
        <v>357</v>
      </c>
      <c r="J142">
        <f>VLOOKUP(Table1[[#This Row],[Product]],products[#All],2,FALSE)</f>
        <v>7.16</v>
      </c>
      <c r="K142">
        <f>Table1[[#This Row],[Cost per unit]]*Table1[[#This Row],[Units]]</f>
        <v>2556.12</v>
      </c>
    </row>
    <row r="143" spans="5:11" x14ac:dyDescent="0.25">
      <c r="E143" t="s">
        <v>11</v>
      </c>
      <c r="F143" t="s">
        <v>6</v>
      </c>
      <c r="G143" t="s">
        <v>12</v>
      </c>
      <c r="H143" s="3">
        <v>259</v>
      </c>
      <c r="I143" s="4">
        <v>207</v>
      </c>
      <c r="J143">
        <f>VLOOKUP(Table1[[#This Row],[Product]],products[#All],2,FALSE)</f>
        <v>11.88</v>
      </c>
      <c r="K143">
        <f>Table1[[#This Row],[Cost per unit]]*Table1[[#This Row],[Units]]</f>
        <v>2459.1600000000003</v>
      </c>
    </row>
    <row r="144" spans="5:11" x14ac:dyDescent="0.25">
      <c r="E144" t="s">
        <v>8</v>
      </c>
      <c r="F144" t="s">
        <v>6</v>
      </c>
      <c r="G144" t="s">
        <v>7</v>
      </c>
      <c r="H144" s="3">
        <v>42</v>
      </c>
      <c r="I144" s="4">
        <v>150</v>
      </c>
      <c r="J144">
        <f>VLOOKUP(Table1[[#This Row],[Product]],products[#All],2,FALSE)</f>
        <v>14.49</v>
      </c>
      <c r="K144">
        <f>Table1[[#This Row],[Cost per unit]]*Table1[[#This Row],[Units]]</f>
        <v>2173.5</v>
      </c>
    </row>
    <row r="145" spans="5:11" x14ac:dyDescent="0.25">
      <c r="E145" t="s">
        <v>13</v>
      </c>
      <c r="F145" t="s">
        <v>14</v>
      </c>
      <c r="G145" t="s">
        <v>42</v>
      </c>
      <c r="H145" s="3">
        <v>98</v>
      </c>
      <c r="I145" s="4">
        <v>204</v>
      </c>
      <c r="J145">
        <f>VLOOKUP(Table1[[#This Row],[Product]],products[#All],2,FALSE)</f>
        <v>5.6</v>
      </c>
      <c r="K145">
        <f>Table1[[#This Row],[Cost per unit]]*Table1[[#This Row],[Units]]</f>
        <v>1142.3999999999999</v>
      </c>
    </row>
    <row r="146" spans="5:11" x14ac:dyDescent="0.25">
      <c r="E146" t="s">
        <v>23</v>
      </c>
      <c r="F146" t="s">
        <v>9</v>
      </c>
      <c r="G146" t="s">
        <v>39</v>
      </c>
      <c r="H146" s="3">
        <v>2478</v>
      </c>
      <c r="I146" s="4">
        <v>21</v>
      </c>
      <c r="J146">
        <f>VLOOKUP(Table1[[#This Row],[Product]],products[#All],2,FALSE)</f>
        <v>16.73</v>
      </c>
      <c r="K146">
        <f>Table1[[#This Row],[Cost per unit]]*Table1[[#This Row],[Units]]</f>
        <v>351.33</v>
      </c>
    </row>
    <row r="147" spans="5:11" x14ac:dyDescent="0.25">
      <c r="E147" t="s">
        <v>13</v>
      </c>
      <c r="F147" t="s">
        <v>30</v>
      </c>
      <c r="G147" t="s">
        <v>19</v>
      </c>
      <c r="H147" s="3">
        <v>7847</v>
      </c>
      <c r="I147" s="4">
        <v>174</v>
      </c>
      <c r="J147">
        <f>VLOOKUP(Table1[[#This Row],[Product]],products[#All],2,FALSE)</f>
        <v>12.37</v>
      </c>
      <c r="K147">
        <f>Table1[[#This Row],[Cost per unit]]*Table1[[#This Row],[Units]]</f>
        <v>2152.3799999999997</v>
      </c>
    </row>
    <row r="148" spans="5:11" x14ac:dyDescent="0.25">
      <c r="E148" t="s">
        <v>26</v>
      </c>
      <c r="F148" t="s">
        <v>6</v>
      </c>
      <c r="G148" t="s">
        <v>28</v>
      </c>
      <c r="H148" s="3">
        <v>9926</v>
      </c>
      <c r="I148" s="4">
        <v>201</v>
      </c>
      <c r="J148">
        <f>VLOOKUP(Table1[[#This Row],[Product]],products[#All],2,FALSE)</f>
        <v>3.11</v>
      </c>
      <c r="K148">
        <f>Table1[[#This Row],[Cost per unit]]*Table1[[#This Row],[Units]]</f>
        <v>625.11</v>
      </c>
    </row>
    <row r="149" spans="5:11" x14ac:dyDescent="0.25">
      <c r="E149" t="s">
        <v>8</v>
      </c>
      <c r="F149" t="s">
        <v>20</v>
      </c>
      <c r="G149" t="s">
        <v>31</v>
      </c>
      <c r="H149" s="3">
        <v>819</v>
      </c>
      <c r="I149" s="4">
        <v>510</v>
      </c>
      <c r="J149">
        <f>VLOOKUP(Table1[[#This Row],[Product]],products[#All],2,FALSE)</f>
        <v>9.33</v>
      </c>
      <c r="K149">
        <f>Table1[[#This Row],[Cost per unit]]*Table1[[#This Row],[Units]]</f>
        <v>4758.3</v>
      </c>
    </row>
    <row r="150" spans="5:11" x14ac:dyDescent="0.25">
      <c r="E150" t="s">
        <v>16</v>
      </c>
      <c r="F150" t="s">
        <v>17</v>
      </c>
      <c r="G150" t="s">
        <v>32</v>
      </c>
      <c r="H150" s="3">
        <v>3052</v>
      </c>
      <c r="I150" s="4">
        <v>378</v>
      </c>
      <c r="J150">
        <f>VLOOKUP(Table1[[#This Row],[Product]],products[#All],2,FALSE)</f>
        <v>7.16</v>
      </c>
      <c r="K150">
        <f>Table1[[#This Row],[Cost per unit]]*Table1[[#This Row],[Units]]</f>
        <v>2706.48</v>
      </c>
    </row>
    <row r="151" spans="5:11" x14ac:dyDescent="0.25">
      <c r="E151" t="s">
        <v>11</v>
      </c>
      <c r="F151" t="s">
        <v>30</v>
      </c>
      <c r="G151" t="s">
        <v>41</v>
      </c>
      <c r="H151" s="3">
        <v>6832</v>
      </c>
      <c r="I151" s="4">
        <v>27</v>
      </c>
      <c r="J151">
        <f>VLOOKUP(Table1[[#This Row],[Product]],products[#All],2,FALSE)</f>
        <v>9</v>
      </c>
      <c r="K151">
        <f>Table1[[#This Row],[Cost per unit]]*Table1[[#This Row],[Units]]</f>
        <v>243</v>
      </c>
    </row>
    <row r="152" spans="5:11" x14ac:dyDescent="0.25">
      <c r="E152" t="s">
        <v>26</v>
      </c>
      <c r="F152" t="s">
        <v>17</v>
      </c>
      <c r="G152" t="s">
        <v>29</v>
      </c>
      <c r="H152" s="3">
        <v>2016</v>
      </c>
      <c r="I152" s="4">
        <v>117</v>
      </c>
      <c r="J152">
        <f>VLOOKUP(Table1[[#This Row],[Product]],products[#All],2,FALSE)</f>
        <v>8.7899999999999991</v>
      </c>
      <c r="K152">
        <f>Table1[[#This Row],[Cost per unit]]*Table1[[#This Row],[Units]]</f>
        <v>1028.4299999999998</v>
      </c>
    </row>
    <row r="153" spans="5:11" x14ac:dyDescent="0.25">
      <c r="E153" t="s">
        <v>16</v>
      </c>
      <c r="F153" t="s">
        <v>20</v>
      </c>
      <c r="G153" t="s">
        <v>41</v>
      </c>
      <c r="H153" s="3">
        <v>7322</v>
      </c>
      <c r="I153" s="4">
        <v>36</v>
      </c>
      <c r="J153">
        <f>VLOOKUP(Table1[[#This Row],[Product]],products[#All],2,FALSE)</f>
        <v>9</v>
      </c>
      <c r="K153">
        <f>Table1[[#This Row],[Cost per unit]]*Table1[[#This Row],[Units]]</f>
        <v>324</v>
      </c>
    </row>
    <row r="154" spans="5:11" x14ac:dyDescent="0.25">
      <c r="E154" t="s">
        <v>8</v>
      </c>
      <c r="F154" t="s">
        <v>9</v>
      </c>
      <c r="G154" t="s">
        <v>19</v>
      </c>
      <c r="H154" s="3">
        <v>357</v>
      </c>
      <c r="I154" s="4">
        <v>126</v>
      </c>
      <c r="J154">
        <f>VLOOKUP(Table1[[#This Row],[Product]],products[#All],2,FALSE)</f>
        <v>12.37</v>
      </c>
      <c r="K154">
        <f>Table1[[#This Row],[Cost per unit]]*Table1[[#This Row],[Units]]</f>
        <v>1558.62</v>
      </c>
    </row>
    <row r="155" spans="5:11" x14ac:dyDescent="0.25">
      <c r="E155" t="s">
        <v>11</v>
      </c>
      <c r="F155" t="s">
        <v>17</v>
      </c>
      <c r="G155" t="s">
        <v>18</v>
      </c>
      <c r="H155" s="3">
        <v>3192</v>
      </c>
      <c r="I155" s="4">
        <v>72</v>
      </c>
      <c r="J155">
        <f>VLOOKUP(Table1[[#This Row],[Product]],products[#All],2,FALSE)</f>
        <v>13.15</v>
      </c>
      <c r="K155">
        <f>Table1[[#This Row],[Cost per unit]]*Table1[[#This Row],[Units]]</f>
        <v>946.80000000000007</v>
      </c>
    </row>
    <row r="156" spans="5:11" x14ac:dyDescent="0.25">
      <c r="E156" t="s">
        <v>23</v>
      </c>
      <c r="F156" t="s">
        <v>14</v>
      </c>
      <c r="G156" t="s">
        <v>22</v>
      </c>
      <c r="H156" s="3">
        <v>8435</v>
      </c>
      <c r="I156" s="4">
        <v>42</v>
      </c>
      <c r="J156">
        <f>VLOOKUP(Table1[[#This Row],[Product]],products[#All],2,FALSE)</f>
        <v>9.77</v>
      </c>
      <c r="K156">
        <f>Table1[[#This Row],[Cost per unit]]*Table1[[#This Row],[Units]]</f>
        <v>410.34</v>
      </c>
    </row>
    <row r="157" spans="5:11" x14ac:dyDescent="0.25">
      <c r="E157" t="s">
        <v>5</v>
      </c>
      <c r="F157" t="s">
        <v>17</v>
      </c>
      <c r="G157" t="s">
        <v>32</v>
      </c>
      <c r="H157" s="3">
        <v>0</v>
      </c>
      <c r="I157" s="4">
        <v>135</v>
      </c>
      <c r="J157">
        <f>VLOOKUP(Table1[[#This Row],[Product]],products[#All],2,FALSE)</f>
        <v>7.16</v>
      </c>
      <c r="K157">
        <f>Table1[[#This Row],[Cost per unit]]*Table1[[#This Row],[Units]]</f>
        <v>966.6</v>
      </c>
    </row>
    <row r="158" spans="5:11" x14ac:dyDescent="0.25">
      <c r="E158" t="s">
        <v>23</v>
      </c>
      <c r="F158" t="s">
        <v>30</v>
      </c>
      <c r="G158" t="s">
        <v>38</v>
      </c>
      <c r="H158" s="3">
        <v>8862</v>
      </c>
      <c r="I158" s="4">
        <v>189</v>
      </c>
      <c r="J158">
        <f>VLOOKUP(Table1[[#This Row],[Product]],products[#All],2,FALSE)</f>
        <v>4.97</v>
      </c>
      <c r="K158">
        <f>Table1[[#This Row],[Cost per unit]]*Table1[[#This Row],[Units]]</f>
        <v>939.32999999999993</v>
      </c>
    </row>
    <row r="159" spans="5:11" x14ac:dyDescent="0.25">
      <c r="E159" t="s">
        <v>16</v>
      </c>
      <c r="F159" t="s">
        <v>6</v>
      </c>
      <c r="G159" t="s">
        <v>40</v>
      </c>
      <c r="H159" s="3">
        <v>3556</v>
      </c>
      <c r="I159" s="4">
        <v>459</v>
      </c>
      <c r="J159">
        <f>VLOOKUP(Table1[[#This Row],[Product]],products[#All],2,FALSE)</f>
        <v>10.38</v>
      </c>
      <c r="K159">
        <f>Table1[[#This Row],[Cost per unit]]*Table1[[#This Row],[Units]]</f>
        <v>4764.42</v>
      </c>
    </row>
    <row r="160" spans="5:11" x14ac:dyDescent="0.25">
      <c r="E160" t="s">
        <v>25</v>
      </c>
      <c r="F160" t="s">
        <v>30</v>
      </c>
      <c r="G160" t="s">
        <v>37</v>
      </c>
      <c r="H160" s="3">
        <v>7280</v>
      </c>
      <c r="I160" s="4">
        <v>201</v>
      </c>
      <c r="J160">
        <f>VLOOKUP(Table1[[#This Row],[Product]],products[#All],2,FALSE)</f>
        <v>11.73</v>
      </c>
      <c r="K160">
        <f>Table1[[#This Row],[Cost per unit]]*Table1[[#This Row],[Units]]</f>
        <v>2357.73</v>
      </c>
    </row>
    <row r="161" spans="5:11" x14ac:dyDescent="0.25">
      <c r="E161" t="s">
        <v>16</v>
      </c>
      <c r="F161" t="s">
        <v>30</v>
      </c>
      <c r="G161" t="s">
        <v>7</v>
      </c>
      <c r="H161" s="3">
        <v>3402</v>
      </c>
      <c r="I161" s="4">
        <v>366</v>
      </c>
      <c r="J161">
        <f>VLOOKUP(Table1[[#This Row],[Product]],products[#All],2,FALSE)</f>
        <v>14.49</v>
      </c>
      <c r="K161">
        <f>Table1[[#This Row],[Cost per unit]]*Table1[[#This Row],[Units]]</f>
        <v>5303.34</v>
      </c>
    </row>
    <row r="162" spans="5:11" x14ac:dyDescent="0.25">
      <c r="E162" t="s">
        <v>27</v>
      </c>
      <c r="F162" t="s">
        <v>6</v>
      </c>
      <c r="G162" t="s">
        <v>32</v>
      </c>
      <c r="H162" s="3">
        <v>4592</v>
      </c>
      <c r="I162" s="4">
        <v>324</v>
      </c>
      <c r="J162">
        <f>VLOOKUP(Table1[[#This Row],[Product]],products[#All],2,FALSE)</f>
        <v>7.16</v>
      </c>
      <c r="K162">
        <f>Table1[[#This Row],[Cost per unit]]*Table1[[#This Row],[Units]]</f>
        <v>2319.84</v>
      </c>
    </row>
    <row r="163" spans="5:11" x14ac:dyDescent="0.25">
      <c r="E163" t="s">
        <v>11</v>
      </c>
      <c r="F163" t="s">
        <v>9</v>
      </c>
      <c r="G163" t="s">
        <v>37</v>
      </c>
      <c r="H163" s="3">
        <v>7833</v>
      </c>
      <c r="I163" s="4">
        <v>243</v>
      </c>
      <c r="J163">
        <f>VLOOKUP(Table1[[#This Row],[Product]],products[#All],2,FALSE)</f>
        <v>11.73</v>
      </c>
      <c r="K163">
        <f>Table1[[#This Row],[Cost per unit]]*Table1[[#This Row],[Units]]</f>
        <v>2850.3900000000003</v>
      </c>
    </row>
    <row r="164" spans="5:11" x14ac:dyDescent="0.25">
      <c r="E164" t="s">
        <v>26</v>
      </c>
      <c r="F164" t="s">
        <v>17</v>
      </c>
      <c r="G164" t="s">
        <v>41</v>
      </c>
      <c r="H164" s="3">
        <v>7651</v>
      </c>
      <c r="I164" s="4">
        <v>213</v>
      </c>
      <c r="J164">
        <f>VLOOKUP(Table1[[#This Row],[Product]],products[#All],2,FALSE)</f>
        <v>9</v>
      </c>
      <c r="K164">
        <f>Table1[[#This Row],[Cost per unit]]*Table1[[#This Row],[Units]]</f>
        <v>1917</v>
      </c>
    </row>
    <row r="165" spans="5:11" x14ac:dyDescent="0.25">
      <c r="E165" t="s">
        <v>5</v>
      </c>
      <c r="F165" t="s">
        <v>9</v>
      </c>
      <c r="G165" t="s">
        <v>7</v>
      </c>
      <c r="H165" s="3">
        <v>2275</v>
      </c>
      <c r="I165" s="4">
        <v>447</v>
      </c>
      <c r="J165">
        <f>VLOOKUP(Table1[[#This Row],[Product]],products[#All],2,FALSE)</f>
        <v>14.49</v>
      </c>
      <c r="K165">
        <f>Table1[[#This Row],[Cost per unit]]*Table1[[#This Row],[Units]]</f>
        <v>6477.03</v>
      </c>
    </row>
    <row r="166" spans="5:11" x14ac:dyDescent="0.25">
      <c r="E166" t="s">
        <v>5</v>
      </c>
      <c r="F166" t="s">
        <v>20</v>
      </c>
      <c r="G166" t="s">
        <v>31</v>
      </c>
      <c r="H166" s="3">
        <v>5670</v>
      </c>
      <c r="I166" s="4">
        <v>297</v>
      </c>
      <c r="J166">
        <f>VLOOKUP(Table1[[#This Row],[Product]],products[#All],2,FALSE)</f>
        <v>9.33</v>
      </c>
      <c r="K166">
        <f>Table1[[#This Row],[Cost per unit]]*Table1[[#This Row],[Units]]</f>
        <v>2771.01</v>
      </c>
    </row>
    <row r="167" spans="5:11" x14ac:dyDescent="0.25">
      <c r="E167" t="s">
        <v>23</v>
      </c>
      <c r="F167" t="s">
        <v>9</v>
      </c>
      <c r="G167" t="s">
        <v>29</v>
      </c>
      <c r="H167" s="3">
        <v>2135</v>
      </c>
      <c r="I167" s="4">
        <v>27</v>
      </c>
      <c r="J167">
        <f>VLOOKUP(Table1[[#This Row],[Product]],products[#All],2,FALSE)</f>
        <v>8.7899999999999991</v>
      </c>
      <c r="K167">
        <f>Table1[[#This Row],[Cost per unit]]*Table1[[#This Row],[Units]]</f>
        <v>237.32999999999998</v>
      </c>
    </row>
    <row r="168" spans="5:11" x14ac:dyDescent="0.25">
      <c r="E168" t="s">
        <v>5</v>
      </c>
      <c r="F168" t="s">
        <v>30</v>
      </c>
      <c r="G168" t="s">
        <v>34</v>
      </c>
      <c r="H168" s="3">
        <v>2779</v>
      </c>
      <c r="I168" s="4">
        <v>75</v>
      </c>
      <c r="J168">
        <f>VLOOKUP(Table1[[#This Row],[Product]],products[#All],2,FALSE)</f>
        <v>6.49</v>
      </c>
      <c r="K168">
        <f>Table1[[#This Row],[Cost per unit]]*Table1[[#This Row],[Units]]</f>
        <v>486.75</v>
      </c>
    </row>
    <row r="169" spans="5:11" x14ac:dyDescent="0.25">
      <c r="E169" t="s">
        <v>35</v>
      </c>
      <c r="F169" t="s">
        <v>17</v>
      </c>
      <c r="G169" t="s">
        <v>19</v>
      </c>
      <c r="H169" s="3">
        <v>12950</v>
      </c>
      <c r="I169" s="4">
        <v>30</v>
      </c>
      <c r="J169">
        <f>VLOOKUP(Table1[[#This Row],[Product]],products[#All],2,FALSE)</f>
        <v>12.37</v>
      </c>
      <c r="K169">
        <f>Table1[[#This Row],[Cost per unit]]*Table1[[#This Row],[Units]]</f>
        <v>371.09999999999997</v>
      </c>
    </row>
    <row r="170" spans="5:11" x14ac:dyDescent="0.25">
      <c r="E170" t="s">
        <v>23</v>
      </c>
      <c r="F170" t="s">
        <v>14</v>
      </c>
      <c r="G170" t="s">
        <v>15</v>
      </c>
      <c r="H170" s="3">
        <v>2646</v>
      </c>
      <c r="I170" s="4">
        <v>177</v>
      </c>
      <c r="J170">
        <f>VLOOKUP(Table1[[#This Row],[Product]],products[#All],2,FALSE)</f>
        <v>6.47</v>
      </c>
      <c r="K170">
        <f>Table1[[#This Row],[Cost per unit]]*Table1[[#This Row],[Units]]</f>
        <v>1145.19</v>
      </c>
    </row>
    <row r="171" spans="5:11" x14ac:dyDescent="0.25">
      <c r="E171" t="s">
        <v>5</v>
      </c>
      <c r="F171" t="s">
        <v>30</v>
      </c>
      <c r="G171" t="s">
        <v>19</v>
      </c>
      <c r="H171" s="3">
        <v>3794</v>
      </c>
      <c r="I171" s="4">
        <v>159</v>
      </c>
      <c r="J171">
        <f>VLOOKUP(Table1[[#This Row],[Product]],products[#All],2,FALSE)</f>
        <v>12.37</v>
      </c>
      <c r="K171">
        <f>Table1[[#This Row],[Cost per unit]]*Table1[[#This Row],[Units]]</f>
        <v>1966.83</v>
      </c>
    </row>
    <row r="172" spans="5:11" x14ac:dyDescent="0.25">
      <c r="E172" t="s">
        <v>27</v>
      </c>
      <c r="F172" t="s">
        <v>9</v>
      </c>
      <c r="G172" t="s">
        <v>19</v>
      </c>
      <c r="H172" s="3">
        <v>819</v>
      </c>
      <c r="I172" s="4">
        <v>306</v>
      </c>
      <c r="J172">
        <f>VLOOKUP(Table1[[#This Row],[Product]],products[#All],2,FALSE)</f>
        <v>12.37</v>
      </c>
      <c r="K172">
        <f>Table1[[#This Row],[Cost per unit]]*Table1[[#This Row],[Units]]</f>
        <v>3785.22</v>
      </c>
    </row>
    <row r="173" spans="5:11" x14ac:dyDescent="0.25">
      <c r="E173" t="s">
        <v>27</v>
      </c>
      <c r="F173" t="s">
        <v>30</v>
      </c>
      <c r="G173" t="s">
        <v>33</v>
      </c>
      <c r="H173" s="3">
        <v>2583</v>
      </c>
      <c r="I173" s="4">
        <v>18</v>
      </c>
      <c r="J173">
        <f>VLOOKUP(Table1[[#This Row],[Product]],products[#All],2,FALSE)</f>
        <v>10.62</v>
      </c>
      <c r="K173">
        <f>Table1[[#This Row],[Cost per unit]]*Table1[[#This Row],[Units]]</f>
        <v>191.16</v>
      </c>
    </row>
    <row r="174" spans="5:11" x14ac:dyDescent="0.25">
      <c r="E174" t="s">
        <v>23</v>
      </c>
      <c r="F174" t="s">
        <v>9</v>
      </c>
      <c r="G174" t="s">
        <v>36</v>
      </c>
      <c r="H174" s="3">
        <v>4585</v>
      </c>
      <c r="I174" s="4">
        <v>240</v>
      </c>
      <c r="J174">
        <f>VLOOKUP(Table1[[#This Row],[Product]],products[#All],2,FALSE)</f>
        <v>7.64</v>
      </c>
      <c r="K174">
        <f>Table1[[#This Row],[Cost per unit]]*Table1[[#This Row],[Units]]</f>
        <v>1833.6</v>
      </c>
    </row>
    <row r="175" spans="5:11" x14ac:dyDescent="0.25">
      <c r="E175" t="s">
        <v>25</v>
      </c>
      <c r="F175" t="s">
        <v>30</v>
      </c>
      <c r="G175" t="s">
        <v>19</v>
      </c>
      <c r="H175" s="3">
        <v>1652</v>
      </c>
      <c r="I175" s="4">
        <v>93</v>
      </c>
      <c r="J175">
        <f>VLOOKUP(Table1[[#This Row],[Product]],products[#All],2,FALSE)</f>
        <v>12.37</v>
      </c>
      <c r="K175">
        <f>Table1[[#This Row],[Cost per unit]]*Table1[[#This Row],[Units]]</f>
        <v>1150.4099999999999</v>
      </c>
    </row>
    <row r="176" spans="5:11" x14ac:dyDescent="0.25">
      <c r="E176" t="s">
        <v>35</v>
      </c>
      <c r="F176" t="s">
        <v>30</v>
      </c>
      <c r="G176" t="s">
        <v>42</v>
      </c>
      <c r="H176" s="3">
        <v>4991</v>
      </c>
      <c r="I176" s="4">
        <v>9</v>
      </c>
      <c r="J176">
        <f>VLOOKUP(Table1[[#This Row],[Product]],products[#All],2,FALSE)</f>
        <v>5.6</v>
      </c>
      <c r="K176">
        <f>Table1[[#This Row],[Cost per unit]]*Table1[[#This Row],[Units]]</f>
        <v>50.4</v>
      </c>
    </row>
    <row r="177" spans="5:11" x14ac:dyDescent="0.25">
      <c r="E177" t="s">
        <v>8</v>
      </c>
      <c r="F177" t="s">
        <v>30</v>
      </c>
      <c r="G177" t="s">
        <v>29</v>
      </c>
      <c r="H177" s="3">
        <v>2009</v>
      </c>
      <c r="I177" s="4">
        <v>219</v>
      </c>
      <c r="J177">
        <f>VLOOKUP(Table1[[#This Row],[Product]],products[#All],2,FALSE)</f>
        <v>8.7899999999999991</v>
      </c>
      <c r="K177">
        <f>Table1[[#This Row],[Cost per unit]]*Table1[[#This Row],[Units]]</f>
        <v>1925.0099999999998</v>
      </c>
    </row>
    <row r="178" spans="5:11" x14ac:dyDescent="0.25">
      <c r="E178" t="s">
        <v>26</v>
      </c>
      <c r="F178" t="s">
        <v>17</v>
      </c>
      <c r="G178" t="s">
        <v>22</v>
      </c>
      <c r="H178" s="3">
        <v>1568</v>
      </c>
      <c r="I178" s="4">
        <v>141</v>
      </c>
      <c r="J178">
        <f>VLOOKUP(Table1[[#This Row],[Product]],products[#All],2,FALSE)</f>
        <v>9.77</v>
      </c>
      <c r="K178">
        <f>Table1[[#This Row],[Cost per unit]]*Table1[[#This Row],[Units]]</f>
        <v>1377.57</v>
      </c>
    </row>
    <row r="179" spans="5:11" x14ac:dyDescent="0.25">
      <c r="E179" t="s">
        <v>13</v>
      </c>
      <c r="F179" t="s">
        <v>6</v>
      </c>
      <c r="G179" t="s">
        <v>33</v>
      </c>
      <c r="H179" s="3">
        <v>3388</v>
      </c>
      <c r="I179" s="4">
        <v>123</v>
      </c>
      <c r="J179">
        <f>VLOOKUP(Table1[[#This Row],[Product]],products[#All],2,FALSE)</f>
        <v>10.62</v>
      </c>
      <c r="K179">
        <f>Table1[[#This Row],[Cost per unit]]*Table1[[#This Row],[Units]]</f>
        <v>1306.26</v>
      </c>
    </row>
    <row r="180" spans="5:11" x14ac:dyDescent="0.25">
      <c r="E180" t="s">
        <v>5</v>
      </c>
      <c r="F180" t="s">
        <v>20</v>
      </c>
      <c r="G180" t="s">
        <v>38</v>
      </c>
      <c r="H180" s="3">
        <v>623</v>
      </c>
      <c r="I180" s="4">
        <v>51</v>
      </c>
      <c r="J180">
        <f>VLOOKUP(Table1[[#This Row],[Product]],products[#All],2,FALSE)</f>
        <v>4.97</v>
      </c>
      <c r="K180">
        <f>Table1[[#This Row],[Cost per unit]]*Table1[[#This Row],[Units]]</f>
        <v>253.47</v>
      </c>
    </row>
    <row r="181" spans="5:11" x14ac:dyDescent="0.25">
      <c r="E181" t="s">
        <v>16</v>
      </c>
      <c r="F181" t="s">
        <v>14</v>
      </c>
      <c r="G181" t="s">
        <v>12</v>
      </c>
      <c r="H181" s="3">
        <v>10073</v>
      </c>
      <c r="I181" s="4">
        <v>120</v>
      </c>
      <c r="J181">
        <f>VLOOKUP(Table1[[#This Row],[Product]],products[#All],2,FALSE)</f>
        <v>11.88</v>
      </c>
      <c r="K181">
        <f>Table1[[#This Row],[Cost per unit]]*Table1[[#This Row],[Units]]</f>
        <v>1425.6000000000001</v>
      </c>
    </row>
    <row r="182" spans="5:11" x14ac:dyDescent="0.25">
      <c r="E182" t="s">
        <v>8</v>
      </c>
      <c r="F182" t="s">
        <v>17</v>
      </c>
      <c r="G182" t="s">
        <v>42</v>
      </c>
      <c r="H182" s="3">
        <v>1561</v>
      </c>
      <c r="I182" s="4">
        <v>27</v>
      </c>
      <c r="J182">
        <f>VLOOKUP(Table1[[#This Row],[Product]],products[#All],2,FALSE)</f>
        <v>5.6</v>
      </c>
      <c r="K182">
        <f>Table1[[#This Row],[Cost per unit]]*Table1[[#This Row],[Units]]</f>
        <v>151.19999999999999</v>
      </c>
    </row>
    <row r="183" spans="5:11" x14ac:dyDescent="0.25">
      <c r="E183" t="s">
        <v>11</v>
      </c>
      <c r="F183" t="s">
        <v>14</v>
      </c>
      <c r="G183" t="s">
        <v>39</v>
      </c>
      <c r="H183" s="3">
        <v>11522</v>
      </c>
      <c r="I183" s="4">
        <v>204</v>
      </c>
      <c r="J183">
        <f>VLOOKUP(Table1[[#This Row],[Product]],products[#All],2,FALSE)</f>
        <v>16.73</v>
      </c>
      <c r="K183">
        <f>Table1[[#This Row],[Cost per unit]]*Table1[[#This Row],[Units]]</f>
        <v>3412.92</v>
      </c>
    </row>
    <row r="184" spans="5:11" x14ac:dyDescent="0.25">
      <c r="E184" t="s">
        <v>16</v>
      </c>
      <c r="F184" t="s">
        <v>20</v>
      </c>
      <c r="G184" t="s">
        <v>31</v>
      </c>
      <c r="H184" s="3">
        <v>2317</v>
      </c>
      <c r="I184" s="4">
        <v>123</v>
      </c>
      <c r="J184">
        <f>VLOOKUP(Table1[[#This Row],[Product]],products[#All],2,FALSE)</f>
        <v>9.33</v>
      </c>
      <c r="K184">
        <f>Table1[[#This Row],[Cost per unit]]*Table1[[#This Row],[Units]]</f>
        <v>1147.5899999999999</v>
      </c>
    </row>
    <row r="185" spans="5:11" x14ac:dyDescent="0.25">
      <c r="E185" t="s">
        <v>35</v>
      </c>
      <c r="F185" t="s">
        <v>6</v>
      </c>
      <c r="G185" t="s">
        <v>40</v>
      </c>
      <c r="H185" s="3">
        <v>3059</v>
      </c>
      <c r="I185" s="4">
        <v>27</v>
      </c>
      <c r="J185">
        <f>VLOOKUP(Table1[[#This Row],[Product]],products[#All],2,FALSE)</f>
        <v>10.38</v>
      </c>
      <c r="K185">
        <f>Table1[[#This Row],[Cost per unit]]*Table1[[#This Row],[Units]]</f>
        <v>280.26000000000005</v>
      </c>
    </row>
    <row r="186" spans="5:11" x14ac:dyDescent="0.25">
      <c r="E186" t="s">
        <v>13</v>
      </c>
      <c r="F186" t="s">
        <v>6</v>
      </c>
      <c r="G186" t="s">
        <v>42</v>
      </c>
      <c r="H186" s="3">
        <v>2324</v>
      </c>
      <c r="I186" s="4">
        <v>177</v>
      </c>
      <c r="J186">
        <f>VLOOKUP(Table1[[#This Row],[Product]],products[#All],2,FALSE)</f>
        <v>5.6</v>
      </c>
      <c r="K186">
        <f>Table1[[#This Row],[Cost per unit]]*Table1[[#This Row],[Units]]</f>
        <v>991.19999999999993</v>
      </c>
    </row>
    <row r="187" spans="5:11" x14ac:dyDescent="0.25">
      <c r="E187" t="s">
        <v>27</v>
      </c>
      <c r="F187" t="s">
        <v>17</v>
      </c>
      <c r="G187" t="s">
        <v>42</v>
      </c>
      <c r="H187" s="3">
        <v>4956</v>
      </c>
      <c r="I187" s="4">
        <v>171</v>
      </c>
      <c r="J187">
        <f>VLOOKUP(Table1[[#This Row],[Product]],products[#All],2,FALSE)</f>
        <v>5.6</v>
      </c>
      <c r="K187">
        <f>Table1[[#This Row],[Cost per unit]]*Table1[[#This Row],[Units]]</f>
        <v>957.59999999999991</v>
      </c>
    </row>
    <row r="188" spans="5:11" x14ac:dyDescent="0.25">
      <c r="E188" t="s">
        <v>35</v>
      </c>
      <c r="F188" t="s">
        <v>30</v>
      </c>
      <c r="G188" t="s">
        <v>36</v>
      </c>
      <c r="H188" s="3">
        <v>5355</v>
      </c>
      <c r="I188" s="4">
        <v>204</v>
      </c>
      <c r="J188">
        <f>VLOOKUP(Table1[[#This Row],[Product]],products[#All],2,FALSE)</f>
        <v>7.64</v>
      </c>
      <c r="K188">
        <f>Table1[[#This Row],[Cost per unit]]*Table1[[#This Row],[Units]]</f>
        <v>1558.56</v>
      </c>
    </row>
    <row r="189" spans="5:11" x14ac:dyDescent="0.25">
      <c r="E189" t="s">
        <v>27</v>
      </c>
      <c r="F189" t="s">
        <v>30</v>
      </c>
      <c r="G189" t="s">
        <v>24</v>
      </c>
      <c r="H189" s="3">
        <v>7259</v>
      </c>
      <c r="I189" s="4">
        <v>276</v>
      </c>
      <c r="J189">
        <f>VLOOKUP(Table1[[#This Row],[Product]],products[#All],2,FALSE)</f>
        <v>11.7</v>
      </c>
      <c r="K189">
        <f>Table1[[#This Row],[Cost per unit]]*Table1[[#This Row],[Units]]</f>
        <v>3229.2</v>
      </c>
    </row>
    <row r="190" spans="5:11" x14ac:dyDescent="0.25">
      <c r="E190" t="s">
        <v>8</v>
      </c>
      <c r="F190" t="s">
        <v>6</v>
      </c>
      <c r="G190" t="s">
        <v>42</v>
      </c>
      <c r="H190" s="3">
        <v>6279</v>
      </c>
      <c r="I190" s="4">
        <v>45</v>
      </c>
      <c r="J190">
        <f>VLOOKUP(Table1[[#This Row],[Product]],products[#All],2,FALSE)</f>
        <v>5.6</v>
      </c>
      <c r="K190">
        <f>Table1[[#This Row],[Cost per unit]]*Table1[[#This Row],[Units]]</f>
        <v>251.99999999999997</v>
      </c>
    </row>
    <row r="191" spans="5:11" x14ac:dyDescent="0.25">
      <c r="E191" t="s">
        <v>5</v>
      </c>
      <c r="F191" t="s">
        <v>20</v>
      </c>
      <c r="G191" t="s">
        <v>32</v>
      </c>
      <c r="H191" s="3">
        <v>2541</v>
      </c>
      <c r="I191" s="4">
        <v>45</v>
      </c>
      <c r="J191">
        <f>VLOOKUP(Table1[[#This Row],[Product]],products[#All],2,FALSE)</f>
        <v>7.16</v>
      </c>
      <c r="K191">
        <f>Table1[[#This Row],[Cost per unit]]*Table1[[#This Row],[Units]]</f>
        <v>322.2</v>
      </c>
    </row>
    <row r="192" spans="5:11" x14ac:dyDescent="0.25">
      <c r="E192" t="s">
        <v>16</v>
      </c>
      <c r="F192" t="s">
        <v>9</v>
      </c>
      <c r="G192" t="s">
        <v>39</v>
      </c>
      <c r="H192" s="3">
        <v>3864</v>
      </c>
      <c r="I192" s="4">
        <v>177</v>
      </c>
      <c r="J192">
        <f>VLOOKUP(Table1[[#This Row],[Product]],products[#All],2,FALSE)</f>
        <v>16.73</v>
      </c>
      <c r="K192">
        <f>Table1[[#This Row],[Cost per unit]]*Table1[[#This Row],[Units]]</f>
        <v>2961.21</v>
      </c>
    </row>
    <row r="193" spans="5:11" x14ac:dyDescent="0.25">
      <c r="E193" t="s">
        <v>25</v>
      </c>
      <c r="F193" t="s">
        <v>14</v>
      </c>
      <c r="G193" t="s">
        <v>31</v>
      </c>
      <c r="H193" s="3">
        <v>6146</v>
      </c>
      <c r="I193" s="4">
        <v>63</v>
      </c>
      <c r="J193">
        <f>VLOOKUP(Table1[[#This Row],[Product]],products[#All],2,FALSE)</f>
        <v>9.33</v>
      </c>
      <c r="K193">
        <f>Table1[[#This Row],[Cost per unit]]*Table1[[#This Row],[Units]]</f>
        <v>587.79</v>
      </c>
    </row>
    <row r="194" spans="5:11" x14ac:dyDescent="0.25">
      <c r="E194" t="s">
        <v>11</v>
      </c>
      <c r="F194" t="s">
        <v>17</v>
      </c>
      <c r="G194" t="s">
        <v>15</v>
      </c>
      <c r="H194" s="3">
        <v>2639</v>
      </c>
      <c r="I194" s="4">
        <v>204</v>
      </c>
      <c r="J194">
        <f>VLOOKUP(Table1[[#This Row],[Product]],products[#All],2,FALSE)</f>
        <v>6.47</v>
      </c>
      <c r="K194">
        <f>Table1[[#This Row],[Cost per unit]]*Table1[[#This Row],[Units]]</f>
        <v>1319.8799999999999</v>
      </c>
    </row>
    <row r="195" spans="5:11" x14ac:dyDescent="0.25">
      <c r="E195" t="s">
        <v>8</v>
      </c>
      <c r="F195" t="s">
        <v>6</v>
      </c>
      <c r="G195" t="s">
        <v>22</v>
      </c>
      <c r="H195" s="3">
        <v>1890</v>
      </c>
      <c r="I195" s="4">
        <v>195</v>
      </c>
      <c r="J195">
        <f>VLOOKUP(Table1[[#This Row],[Product]],products[#All],2,FALSE)</f>
        <v>9.77</v>
      </c>
      <c r="K195">
        <f>Table1[[#This Row],[Cost per unit]]*Table1[[#This Row],[Units]]</f>
        <v>1905.1499999999999</v>
      </c>
    </row>
    <row r="196" spans="5:11" x14ac:dyDescent="0.25">
      <c r="E196" t="s">
        <v>23</v>
      </c>
      <c r="F196" t="s">
        <v>30</v>
      </c>
      <c r="G196" t="s">
        <v>24</v>
      </c>
      <c r="H196" s="3">
        <v>1932</v>
      </c>
      <c r="I196" s="4">
        <v>369</v>
      </c>
      <c r="J196">
        <f>VLOOKUP(Table1[[#This Row],[Product]],products[#All],2,FALSE)</f>
        <v>11.7</v>
      </c>
      <c r="K196">
        <f>Table1[[#This Row],[Cost per unit]]*Table1[[#This Row],[Units]]</f>
        <v>4317.3</v>
      </c>
    </row>
    <row r="197" spans="5:11" x14ac:dyDescent="0.25">
      <c r="E197" t="s">
        <v>27</v>
      </c>
      <c r="F197" t="s">
        <v>30</v>
      </c>
      <c r="G197" t="s">
        <v>18</v>
      </c>
      <c r="H197" s="3">
        <v>6300</v>
      </c>
      <c r="I197" s="4">
        <v>42</v>
      </c>
      <c r="J197">
        <f>VLOOKUP(Table1[[#This Row],[Product]],products[#All],2,FALSE)</f>
        <v>13.15</v>
      </c>
      <c r="K197">
        <f>Table1[[#This Row],[Cost per unit]]*Table1[[#This Row],[Units]]</f>
        <v>552.30000000000007</v>
      </c>
    </row>
    <row r="198" spans="5:11" x14ac:dyDescent="0.25">
      <c r="E198" t="s">
        <v>16</v>
      </c>
      <c r="F198" t="s">
        <v>6</v>
      </c>
      <c r="G198" t="s">
        <v>7</v>
      </c>
      <c r="H198" s="3">
        <v>560</v>
      </c>
      <c r="I198" s="4">
        <v>81</v>
      </c>
      <c r="J198">
        <f>VLOOKUP(Table1[[#This Row],[Product]],products[#All],2,FALSE)</f>
        <v>14.49</v>
      </c>
      <c r="K198">
        <f>Table1[[#This Row],[Cost per unit]]*Table1[[#This Row],[Units]]</f>
        <v>1173.69</v>
      </c>
    </row>
    <row r="199" spans="5:11" x14ac:dyDescent="0.25">
      <c r="E199" t="s">
        <v>11</v>
      </c>
      <c r="F199" t="s">
        <v>6</v>
      </c>
      <c r="G199" t="s">
        <v>42</v>
      </c>
      <c r="H199" s="3">
        <v>2856</v>
      </c>
      <c r="I199" s="4">
        <v>246</v>
      </c>
      <c r="J199">
        <f>VLOOKUP(Table1[[#This Row],[Product]],products[#All],2,FALSE)</f>
        <v>5.6</v>
      </c>
      <c r="K199">
        <f>Table1[[#This Row],[Cost per unit]]*Table1[[#This Row],[Units]]</f>
        <v>1377.6</v>
      </c>
    </row>
    <row r="200" spans="5:11" x14ac:dyDescent="0.25">
      <c r="E200" t="s">
        <v>11</v>
      </c>
      <c r="F200" t="s">
        <v>30</v>
      </c>
      <c r="G200" t="s">
        <v>28</v>
      </c>
      <c r="H200" s="3">
        <v>707</v>
      </c>
      <c r="I200" s="4">
        <v>174</v>
      </c>
      <c r="J200">
        <f>VLOOKUP(Table1[[#This Row],[Product]],products[#All],2,FALSE)</f>
        <v>3.11</v>
      </c>
      <c r="K200">
        <f>Table1[[#This Row],[Cost per unit]]*Table1[[#This Row],[Units]]</f>
        <v>541.14</v>
      </c>
    </row>
    <row r="201" spans="5:11" x14ac:dyDescent="0.25">
      <c r="E201" t="s">
        <v>8</v>
      </c>
      <c r="F201" t="s">
        <v>9</v>
      </c>
      <c r="G201" t="s">
        <v>7</v>
      </c>
      <c r="H201" s="3">
        <v>3598</v>
      </c>
      <c r="I201" s="4">
        <v>81</v>
      </c>
      <c r="J201">
        <f>VLOOKUP(Table1[[#This Row],[Product]],products[#All],2,FALSE)</f>
        <v>14.49</v>
      </c>
      <c r="K201">
        <f>Table1[[#This Row],[Cost per unit]]*Table1[[#This Row],[Units]]</f>
        <v>1173.69</v>
      </c>
    </row>
    <row r="202" spans="5:11" x14ac:dyDescent="0.25">
      <c r="E202" t="s">
        <v>5</v>
      </c>
      <c r="F202" t="s">
        <v>9</v>
      </c>
      <c r="G202" t="s">
        <v>22</v>
      </c>
      <c r="H202" s="3">
        <v>6853</v>
      </c>
      <c r="I202" s="4">
        <v>372</v>
      </c>
      <c r="J202">
        <f>VLOOKUP(Table1[[#This Row],[Product]],products[#All],2,FALSE)</f>
        <v>9.77</v>
      </c>
      <c r="K202">
        <f>Table1[[#This Row],[Cost per unit]]*Table1[[#This Row],[Units]]</f>
        <v>3634.44</v>
      </c>
    </row>
    <row r="203" spans="5:11" x14ac:dyDescent="0.25">
      <c r="E203" t="s">
        <v>5</v>
      </c>
      <c r="F203" t="s">
        <v>9</v>
      </c>
      <c r="G203" t="s">
        <v>29</v>
      </c>
      <c r="H203" s="3">
        <v>4725</v>
      </c>
      <c r="I203" s="4">
        <v>174</v>
      </c>
      <c r="J203">
        <f>VLOOKUP(Table1[[#This Row],[Product]],products[#All],2,FALSE)</f>
        <v>8.7899999999999991</v>
      </c>
      <c r="K203">
        <f>Table1[[#This Row],[Cost per unit]]*Table1[[#This Row],[Units]]</f>
        <v>1529.4599999999998</v>
      </c>
    </row>
    <row r="204" spans="5:11" x14ac:dyDescent="0.25">
      <c r="E204" t="s">
        <v>13</v>
      </c>
      <c r="F204" t="s">
        <v>14</v>
      </c>
      <c r="G204" t="s">
        <v>10</v>
      </c>
      <c r="H204" s="3">
        <v>10304</v>
      </c>
      <c r="I204" s="4">
        <v>84</v>
      </c>
      <c r="J204">
        <f>VLOOKUP(Table1[[#This Row],[Product]],products[#All],2,FALSE)</f>
        <v>8.65</v>
      </c>
      <c r="K204">
        <f>Table1[[#This Row],[Cost per unit]]*Table1[[#This Row],[Units]]</f>
        <v>726.6</v>
      </c>
    </row>
    <row r="205" spans="5:11" x14ac:dyDescent="0.25">
      <c r="E205" t="s">
        <v>13</v>
      </c>
      <c r="F205" t="s">
        <v>30</v>
      </c>
      <c r="G205" t="s">
        <v>29</v>
      </c>
      <c r="H205" s="3">
        <v>1274</v>
      </c>
      <c r="I205" s="4">
        <v>225</v>
      </c>
      <c r="J205">
        <f>VLOOKUP(Table1[[#This Row],[Product]],products[#All],2,FALSE)</f>
        <v>8.7899999999999991</v>
      </c>
      <c r="K205">
        <f>Table1[[#This Row],[Cost per unit]]*Table1[[#This Row],[Units]]</f>
        <v>1977.7499999999998</v>
      </c>
    </row>
    <row r="206" spans="5:11" x14ac:dyDescent="0.25">
      <c r="E206" t="s">
        <v>25</v>
      </c>
      <c r="F206" t="s">
        <v>14</v>
      </c>
      <c r="G206" t="s">
        <v>7</v>
      </c>
      <c r="H206" s="3">
        <v>1526</v>
      </c>
      <c r="I206" s="4">
        <v>105</v>
      </c>
      <c r="J206">
        <f>VLOOKUP(Table1[[#This Row],[Product]],products[#All],2,FALSE)</f>
        <v>14.49</v>
      </c>
      <c r="K206">
        <f>Table1[[#This Row],[Cost per unit]]*Table1[[#This Row],[Units]]</f>
        <v>1521.45</v>
      </c>
    </row>
    <row r="207" spans="5:11" x14ac:dyDescent="0.25">
      <c r="E207" t="s">
        <v>5</v>
      </c>
      <c r="F207" t="s">
        <v>17</v>
      </c>
      <c r="G207" t="s">
        <v>40</v>
      </c>
      <c r="H207" s="3">
        <v>3101</v>
      </c>
      <c r="I207" s="4">
        <v>225</v>
      </c>
      <c r="J207">
        <f>VLOOKUP(Table1[[#This Row],[Product]],products[#All],2,FALSE)</f>
        <v>10.38</v>
      </c>
      <c r="K207">
        <f>Table1[[#This Row],[Cost per unit]]*Table1[[#This Row],[Units]]</f>
        <v>2335.5</v>
      </c>
    </row>
    <row r="208" spans="5:11" x14ac:dyDescent="0.25">
      <c r="E208" t="s">
        <v>26</v>
      </c>
      <c r="F208" t="s">
        <v>6</v>
      </c>
      <c r="G208" t="s">
        <v>24</v>
      </c>
      <c r="H208" s="3">
        <v>1057</v>
      </c>
      <c r="I208" s="4">
        <v>54</v>
      </c>
      <c r="J208">
        <f>VLOOKUP(Table1[[#This Row],[Product]],products[#All],2,FALSE)</f>
        <v>11.7</v>
      </c>
      <c r="K208">
        <f>Table1[[#This Row],[Cost per unit]]*Table1[[#This Row],[Units]]</f>
        <v>631.79999999999995</v>
      </c>
    </row>
    <row r="209" spans="5:11" x14ac:dyDescent="0.25">
      <c r="E209" t="s">
        <v>23</v>
      </c>
      <c r="F209" t="s">
        <v>6</v>
      </c>
      <c r="G209" t="s">
        <v>42</v>
      </c>
      <c r="H209" s="3">
        <v>5306</v>
      </c>
      <c r="I209" s="4">
        <v>0</v>
      </c>
      <c r="J209">
        <f>VLOOKUP(Table1[[#This Row],[Product]],products[#All],2,FALSE)</f>
        <v>5.6</v>
      </c>
      <c r="K209">
        <f>Table1[[#This Row],[Cost per unit]]*Table1[[#This Row],[Units]]</f>
        <v>0</v>
      </c>
    </row>
    <row r="210" spans="5:11" x14ac:dyDescent="0.25">
      <c r="E210" t="s">
        <v>25</v>
      </c>
      <c r="F210" t="s">
        <v>17</v>
      </c>
      <c r="G210" t="s">
        <v>38</v>
      </c>
      <c r="H210" s="3">
        <v>4018</v>
      </c>
      <c r="I210" s="4">
        <v>171</v>
      </c>
      <c r="J210">
        <f>VLOOKUP(Table1[[#This Row],[Product]],products[#All],2,FALSE)</f>
        <v>4.97</v>
      </c>
      <c r="K210">
        <f>Table1[[#This Row],[Cost per unit]]*Table1[[#This Row],[Units]]</f>
        <v>849.87</v>
      </c>
    </row>
    <row r="211" spans="5:11" x14ac:dyDescent="0.25">
      <c r="E211" t="s">
        <v>11</v>
      </c>
      <c r="F211" t="s">
        <v>30</v>
      </c>
      <c r="G211" t="s">
        <v>29</v>
      </c>
      <c r="H211" s="3">
        <v>938</v>
      </c>
      <c r="I211" s="4">
        <v>189</v>
      </c>
      <c r="J211">
        <f>VLOOKUP(Table1[[#This Row],[Product]],products[#All],2,FALSE)</f>
        <v>8.7899999999999991</v>
      </c>
      <c r="K211">
        <f>Table1[[#This Row],[Cost per unit]]*Table1[[#This Row],[Units]]</f>
        <v>1661.31</v>
      </c>
    </row>
    <row r="212" spans="5:11" x14ac:dyDescent="0.25">
      <c r="E212" t="s">
        <v>23</v>
      </c>
      <c r="F212" t="s">
        <v>20</v>
      </c>
      <c r="G212" t="s">
        <v>15</v>
      </c>
      <c r="H212" s="3">
        <v>1778</v>
      </c>
      <c r="I212" s="4">
        <v>270</v>
      </c>
      <c r="J212">
        <f>VLOOKUP(Table1[[#This Row],[Product]],products[#All],2,FALSE)</f>
        <v>6.47</v>
      </c>
      <c r="K212">
        <f>Table1[[#This Row],[Cost per unit]]*Table1[[#This Row],[Units]]</f>
        <v>1746.8999999999999</v>
      </c>
    </row>
    <row r="213" spans="5:11" x14ac:dyDescent="0.25">
      <c r="E213" t="s">
        <v>16</v>
      </c>
      <c r="F213" t="s">
        <v>17</v>
      </c>
      <c r="G213" t="s">
        <v>7</v>
      </c>
      <c r="H213" s="3">
        <v>1638</v>
      </c>
      <c r="I213" s="4">
        <v>63</v>
      </c>
      <c r="J213">
        <f>VLOOKUP(Table1[[#This Row],[Product]],products[#All],2,FALSE)</f>
        <v>14.49</v>
      </c>
      <c r="K213">
        <f>Table1[[#This Row],[Cost per unit]]*Table1[[#This Row],[Units]]</f>
        <v>912.87</v>
      </c>
    </row>
    <row r="214" spans="5:11" x14ac:dyDescent="0.25">
      <c r="E214" t="s">
        <v>13</v>
      </c>
      <c r="F214" t="s">
        <v>20</v>
      </c>
      <c r="G214" t="s">
        <v>18</v>
      </c>
      <c r="H214" s="3">
        <v>154</v>
      </c>
      <c r="I214" s="4">
        <v>21</v>
      </c>
      <c r="J214">
        <f>VLOOKUP(Table1[[#This Row],[Product]],products[#All],2,FALSE)</f>
        <v>13.15</v>
      </c>
      <c r="K214">
        <f>Table1[[#This Row],[Cost per unit]]*Table1[[#This Row],[Units]]</f>
        <v>276.15000000000003</v>
      </c>
    </row>
    <row r="215" spans="5:11" x14ac:dyDescent="0.25">
      <c r="E215" t="s">
        <v>23</v>
      </c>
      <c r="F215" t="s">
        <v>6</v>
      </c>
      <c r="G215" t="s">
        <v>22</v>
      </c>
      <c r="H215" s="3">
        <v>9835</v>
      </c>
      <c r="I215" s="4">
        <v>207</v>
      </c>
      <c r="J215">
        <f>VLOOKUP(Table1[[#This Row],[Product]],products[#All],2,FALSE)</f>
        <v>9.77</v>
      </c>
      <c r="K215">
        <f>Table1[[#This Row],[Cost per unit]]*Table1[[#This Row],[Units]]</f>
        <v>2022.3899999999999</v>
      </c>
    </row>
    <row r="216" spans="5:11" x14ac:dyDescent="0.25">
      <c r="E216" t="s">
        <v>11</v>
      </c>
      <c r="F216" t="s">
        <v>6</v>
      </c>
      <c r="G216" t="s">
        <v>33</v>
      </c>
      <c r="H216" s="3">
        <v>7273</v>
      </c>
      <c r="I216" s="4">
        <v>96</v>
      </c>
      <c r="J216">
        <f>VLOOKUP(Table1[[#This Row],[Product]],products[#All],2,FALSE)</f>
        <v>10.62</v>
      </c>
      <c r="K216">
        <f>Table1[[#This Row],[Cost per unit]]*Table1[[#This Row],[Units]]</f>
        <v>1019.52</v>
      </c>
    </row>
    <row r="217" spans="5:11" x14ac:dyDescent="0.25">
      <c r="E217" t="s">
        <v>25</v>
      </c>
      <c r="F217" t="s">
        <v>17</v>
      </c>
      <c r="G217" t="s">
        <v>22</v>
      </c>
      <c r="H217" s="3">
        <v>6909</v>
      </c>
      <c r="I217" s="4">
        <v>81</v>
      </c>
      <c r="J217">
        <f>VLOOKUP(Table1[[#This Row],[Product]],products[#All],2,FALSE)</f>
        <v>9.77</v>
      </c>
      <c r="K217">
        <f>Table1[[#This Row],[Cost per unit]]*Table1[[#This Row],[Units]]</f>
        <v>791.37</v>
      </c>
    </row>
    <row r="218" spans="5:11" x14ac:dyDescent="0.25">
      <c r="E218" t="s">
        <v>11</v>
      </c>
      <c r="F218" t="s">
        <v>17</v>
      </c>
      <c r="G218" t="s">
        <v>38</v>
      </c>
      <c r="H218" s="3">
        <v>3920</v>
      </c>
      <c r="I218" s="4">
        <v>306</v>
      </c>
      <c r="J218">
        <f>VLOOKUP(Table1[[#This Row],[Product]],products[#All],2,FALSE)</f>
        <v>4.97</v>
      </c>
      <c r="K218">
        <f>Table1[[#This Row],[Cost per unit]]*Table1[[#This Row],[Units]]</f>
        <v>1520.82</v>
      </c>
    </row>
    <row r="219" spans="5:11" x14ac:dyDescent="0.25">
      <c r="E219" t="s">
        <v>35</v>
      </c>
      <c r="F219" t="s">
        <v>17</v>
      </c>
      <c r="G219" t="s">
        <v>41</v>
      </c>
      <c r="H219" s="3">
        <v>4858</v>
      </c>
      <c r="I219" s="4">
        <v>279</v>
      </c>
      <c r="J219">
        <f>VLOOKUP(Table1[[#This Row],[Product]],products[#All],2,FALSE)</f>
        <v>9</v>
      </c>
      <c r="K219">
        <f>Table1[[#This Row],[Cost per unit]]*Table1[[#This Row],[Units]]</f>
        <v>2511</v>
      </c>
    </row>
    <row r="220" spans="5:11" x14ac:dyDescent="0.25">
      <c r="E220" t="s">
        <v>26</v>
      </c>
      <c r="F220" t="s">
        <v>20</v>
      </c>
      <c r="G220" t="s">
        <v>12</v>
      </c>
      <c r="H220" s="3">
        <v>3549</v>
      </c>
      <c r="I220" s="4">
        <v>3</v>
      </c>
      <c r="J220">
        <f>VLOOKUP(Table1[[#This Row],[Product]],products[#All],2,FALSE)</f>
        <v>11.88</v>
      </c>
      <c r="K220">
        <f>Table1[[#This Row],[Cost per unit]]*Table1[[#This Row],[Units]]</f>
        <v>35.64</v>
      </c>
    </row>
    <row r="221" spans="5:11" x14ac:dyDescent="0.25">
      <c r="E221" t="s">
        <v>23</v>
      </c>
      <c r="F221" t="s">
        <v>17</v>
      </c>
      <c r="G221" t="s">
        <v>39</v>
      </c>
      <c r="H221" s="3">
        <v>966</v>
      </c>
      <c r="I221" s="4">
        <v>198</v>
      </c>
      <c r="J221">
        <f>VLOOKUP(Table1[[#This Row],[Product]],products[#All],2,FALSE)</f>
        <v>16.73</v>
      </c>
      <c r="K221">
        <f>Table1[[#This Row],[Cost per unit]]*Table1[[#This Row],[Units]]</f>
        <v>3312.54</v>
      </c>
    </row>
    <row r="222" spans="5:11" x14ac:dyDescent="0.25">
      <c r="E222" t="s">
        <v>25</v>
      </c>
      <c r="F222" t="s">
        <v>17</v>
      </c>
      <c r="G222" t="s">
        <v>15</v>
      </c>
      <c r="H222" s="3">
        <v>385</v>
      </c>
      <c r="I222" s="4">
        <v>249</v>
      </c>
      <c r="J222">
        <f>VLOOKUP(Table1[[#This Row],[Product]],products[#All],2,FALSE)</f>
        <v>6.47</v>
      </c>
      <c r="K222">
        <f>Table1[[#This Row],[Cost per unit]]*Table1[[#This Row],[Units]]</f>
        <v>1611.03</v>
      </c>
    </row>
    <row r="223" spans="5:11" x14ac:dyDescent="0.25">
      <c r="E223" t="s">
        <v>16</v>
      </c>
      <c r="F223" t="s">
        <v>30</v>
      </c>
      <c r="G223" t="s">
        <v>29</v>
      </c>
      <c r="H223" s="3">
        <v>2219</v>
      </c>
      <c r="I223" s="4">
        <v>75</v>
      </c>
      <c r="J223">
        <f>VLOOKUP(Table1[[#This Row],[Product]],products[#All],2,FALSE)</f>
        <v>8.7899999999999991</v>
      </c>
      <c r="K223">
        <f>Table1[[#This Row],[Cost per unit]]*Table1[[#This Row],[Units]]</f>
        <v>659.24999999999989</v>
      </c>
    </row>
    <row r="224" spans="5:11" x14ac:dyDescent="0.25">
      <c r="E224" t="s">
        <v>11</v>
      </c>
      <c r="F224" t="s">
        <v>14</v>
      </c>
      <c r="G224" t="s">
        <v>10</v>
      </c>
      <c r="H224" s="3">
        <v>2954</v>
      </c>
      <c r="I224" s="4">
        <v>189</v>
      </c>
      <c r="J224">
        <f>VLOOKUP(Table1[[#This Row],[Product]],products[#All],2,FALSE)</f>
        <v>8.65</v>
      </c>
      <c r="K224">
        <f>Table1[[#This Row],[Cost per unit]]*Table1[[#This Row],[Units]]</f>
        <v>1634.8500000000001</v>
      </c>
    </row>
    <row r="225" spans="5:11" x14ac:dyDescent="0.25">
      <c r="E225" t="s">
        <v>23</v>
      </c>
      <c r="F225" t="s">
        <v>14</v>
      </c>
      <c r="G225" t="s">
        <v>10</v>
      </c>
      <c r="H225" s="3">
        <v>280</v>
      </c>
      <c r="I225" s="4">
        <v>87</v>
      </c>
      <c r="J225">
        <f>VLOOKUP(Table1[[#This Row],[Product]],products[#All],2,FALSE)</f>
        <v>8.65</v>
      </c>
      <c r="K225">
        <f>Table1[[#This Row],[Cost per unit]]*Table1[[#This Row],[Units]]</f>
        <v>752.55000000000007</v>
      </c>
    </row>
    <row r="226" spans="5:11" x14ac:dyDescent="0.25">
      <c r="E226" t="s">
        <v>13</v>
      </c>
      <c r="F226" t="s">
        <v>14</v>
      </c>
      <c r="G226" t="s">
        <v>7</v>
      </c>
      <c r="H226" s="3">
        <v>6118</v>
      </c>
      <c r="I226" s="4">
        <v>174</v>
      </c>
      <c r="J226">
        <f>VLOOKUP(Table1[[#This Row],[Product]],products[#All],2,FALSE)</f>
        <v>14.49</v>
      </c>
      <c r="K226">
        <f>Table1[[#This Row],[Cost per unit]]*Table1[[#This Row],[Units]]</f>
        <v>2521.2600000000002</v>
      </c>
    </row>
    <row r="227" spans="5:11" x14ac:dyDescent="0.25">
      <c r="E227" t="s">
        <v>26</v>
      </c>
      <c r="F227" t="s">
        <v>17</v>
      </c>
      <c r="G227" t="s">
        <v>37</v>
      </c>
      <c r="H227" s="3">
        <v>4802</v>
      </c>
      <c r="I227" s="4">
        <v>36</v>
      </c>
      <c r="J227">
        <f>VLOOKUP(Table1[[#This Row],[Product]],products[#All],2,FALSE)</f>
        <v>11.73</v>
      </c>
      <c r="K227">
        <f>Table1[[#This Row],[Cost per unit]]*Table1[[#This Row],[Units]]</f>
        <v>422.28000000000003</v>
      </c>
    </row>
    <row r="228" spans="5:11" x14ac:dyDescent="0.25">
      <c r="E228" t="s">
        <v>11</v>
      </c>
      <c r="F228" t="s">
        <v>20</v>
      </c>
      <c r="G228" t="s">
        <v>38</v>
      </c>
      <c r="H228" s="3">
        <v>4137</v>
      </c>
      <c r="I228" s="4">
        <v>60</v>
      </c>
      <c r="J228">
        <f>VLOOKUP(Table1[[#This Row],[Product]],products[#All],2,FALSE)</f>
        <v>4.97</v>
      </c>
      <c r="K228">
        <f>Table1[[#This Row],[Cost per unit]]*Table1[[#This Row],[Units]]</f>
        <v>298.2</v>
      </c>
    </row>
    <row r="229" spans="5:11" x14ac:dyDescent="0.25">
      <c r="E229" t="s">
        <v>27</v>
      </c>
      <c r="F229" t="s">
        <v>9</v>
      </c>
      <c r="G229" t="s">
        <v>34</v>
      </c>
      <c r="H229" s="3">
        <v>2023</v>
      </c>
      <c r="I229" s="4">
        <v>78</v>
      </c>
      <c r="J229">
        <f>VLOOKUP(Table1[[#This Row],[Product]],products[#All],2,FALSE)</f>
        <v>6.49</v>
      </c>
      <c r="K229">
        <f>Table1[[#This Row],[Cost per unit]]*Table1[[#This Row],[Units]]</f>
        <v>506.22</v>
      </c>
    </row>
    <row r="230" spans="5:11" x14ac:dyDescent="0.25">
      <c r="E230" t="s">
        <v>11</v>
      </c>
      <c r="F230" t="s">
        <v>14</v>
      </c>
      <c r="G230" t="s">
        <v>7</v>
      </c>
      <c r="H230" s="3">
        <v>9051</v>
      </c>
      <c r="I230" s="4">
        <v>57</v>
      </c>
      <c r="J230">
        <f>VLOOKUP(Table1[[#This Row],[Product]],products[#All],2,FALSE)</f>
        <v>14.49</v>
      </c>
      <c r="K230">
        <f>Table1[[#This Row],[Cost per unit]]*Table1[[#This Row],[Units]]</f>
        <v>825.93000000000006</v>
      </c>
    </row>
    <row r="231" spans="5:11" x14ac:dyDescent="0.25">
      <c r="E231" t="s">
        <v>11</v>
      </c>
      <c r="F231" t="s">
        <v>6</v>
      </c>
      <c r="G231" t="s">
        <v>40</v>
      </c>
      <c r="H231" s="3">
        <v>2919</v>
      </c>
      <c r="I231" s="4">
        <v>45</v>
      </c>
      <c r="J231">
        <f>VLOOKUP(Table1[[#This Row],[Product]],products[#All],2,FALSE)</f>
        <v>10.38</v>
      </c>
      <c r="K231">
        <f>Table1[[#This Row],[Cost per unit]]*Table1[[#This Row],[Units]]</f>
        <v>467.1</v>
      </c>
    </row>
    <row r="232" spans="5:11" x14ac:dyDescent="0.25">
      <c r="E232" t="s">
        <v>13</v>
      </c>
      <c r="F232" t="s">
        <v>20</v>
      </c>
      <c r="G232" t="s">
        <v>22</v>
      </c>
      <c r="H232" s="3">
        <v>5915</v>
      </c>
      <c r="I232" s="4">
        <v>3</v>
      </c>
      <c r="J232">
        <f>VLOOKUP(Table1[[#This Row],[Product]],products[#All],2,FALSE)</f>
        <v>9.77</v>
      </c>
      <c r="K232">
        <f>Table1[[#This Row],[Cost per unit]]*Table1[[#This Row],[Units]]</f>
        <v>29.31</v>
      </c>
    </row>
    <row r="233" spans="5:11" x14ac:dyDescent="0.25">
      <c r="E233" t="s">
        <v>35</v>
      </c>
      <c r="F233" t="s">
        <v>9</v>
      </c>
      <c r="G233" t="s">
        <v>37</v>
      </c>
      <c r="H233" s="3">
        <v>2562</v>
      </c>
      <c r="I233" s="4">
        <v>6</v>
      </c>
      <c r="J233">
        <f>VLOOKUP(Table1[[#This Row],[Product]],products[#All],2,FALSE)</f>
        <v>11.73</v>
      </c>
      <c r="K233">
        <f>Table1[[#This Row],[Cost per unit]]*Table1[[#This Row],[Units]]</f>
        <v>70.38</v>
      </c>
    </row>
    <row r="234" spans="5:11" x14ac:dyDescent="0.25">
      <c r="E234" t="s">
        <v>25</v>
      </c>
      <c r="F234" t="s">
        <v>6</v>
      </c>
      <c r="G234" t="s">
        <v>18</v>
      </c>
      <c r="H234" s="3">
        <v>8813</v>
      </c>
      <c r="I234" s="4">
        <v>21</v>
      </c>
      <c r="J234">
        <f>VLOOKUP(Table1[[#This Row],[Product]],products[#All],2,FALSE)</f>
        <v>13.15</v>
      </c>
      <c r="K234">
        <f>Table1[[#This Row],[Cost per unit]]*Table1[[#This Row],[Units]]</f>
        <v>276.15000000000003</v>
      </c>
    </row>
    <row r="235" spans="5:11" x14ac:dyDescent="0.25">
      <c r="E235" t="s">
        <v>25</v>
      </c>
      <c r="F235" t="s">
        <v>14</v>
      </c>
      <c r="G235" t="s">
        <v>15</v>
      </c>
      <c r="H235" s="3">
        <v>6111</v>
      </c>
      <c r="I235" s="4">
        <v>3</v>
      </c>
      <c r="J235">
        <f>VLOOKUP(Table1[[#This Row],[Product]],products[#All],2,FALSE)</f>
        <v>6.47</v>
      </c>
      <c r="K235">
        <f>Table1[[#This Row],[Cost per unit]]*Table1[[#This Row],[Units]]</f>
        <v>19.41</v>
      </c>
    </row>
    <row r="236" spans="5:11" x14ac:dyDescent="0.25">
      <c r="E236" t="s">
        <v>8</v>
      </c>
      <c r="F236" t="s">
        <v>30</v>
      </c>
      <c r="G236" t="s">
        <v>21</v>
      </c>
      <c r="H236" s="3">
        <v>3507</v>
      </c>
      <c r="I236" s="4">
        <v>288</v>
      </c>
      <c r="J236">
        <f>VLOOKUP(Table1[[#This Row],[Product]],products[#All],2,FALSE)</f>
        <v>5.79</v>
      </c>
      <c r="K236">
        <f>Table1[[#This Row],[Cost per unit]]*Table1[[#This Row],[Units]]</f>
        <v>1667.52</v>
      </c>
    </row>
    <row r="237" spans="5:11" x14ac:dyDescent="0.25">
      <c r="E237" t="s">
        <v>16</v>
      </c>
      <c r="F237" t="s">
        <v>14</v>
      </c>
      <c r="G237" t="s">
        <v>31</v>
      </c>
      <c r="H237" s="3">
        <v>4319</v>
      </c>
      <c r="I237" s="4">
        <v>30</v>
      </c>
      <c r="J237">
        <f>VLOOKUP(Table1[[#This Row],[Product]],products[#All],2,FALSE)</f>
        <v>9.33</v>
      </c>
      <c r="K237">
        <f>Table1[[#This Row],[Cost per unit]]*Table1[[#This Row],[Units]]</f>
        <v>279.89999999999998</v>
      </c>
    </row>
    <row r="238" spans="5:11" x14ac:dyDescent="0.25">
      <c r="E238" t="s">
        <v>5</v>
      </c>
      <c r="F238" t="s">
        <v>20</v>
      </c>
      <c r="G238" t="s">
        <v>42</v>
      </c>
      <c r="H238" s="3">
        <v>609</v>
      </c>
      <c r="I238" s="4">
        <v>87</v>
      </c>
      <c r="J238">
        <f>VLOOKUP(Table1[[#This Row],[Product]],products[#All],2,FALSE)</f>
        <v>5.6</v>
      </c>
      <c r="K238">
        <f>Table1[[#This Row],[Cost per unit]]*Table1[[#This Row],[Units]]</f>
        <v>487.2</v>
      </c>
    </row>
    <row r="239" spans="5:11" x14ac:dyDescent="0.25">
      <c r="E239" t="s">
        <v>5</v>
      </c>
      <c r="F239" t="s">
        <v>17</v>
      </c>
      <c r="G239" t="s">
        <v>39</v>
      </c>
      <c r="H239" s="3">
        <v>6370</v>
      </c>
      <c r="I239" s="4">
        <v>30</v>
      </c>
      <c r="J239">
        <f>VLOOKUP(Table1[[#This Row],[Product]],products[#All],2,FALSE)</f>
        <v>16.73</v>
      </c>
      <c r="K239">
        <f>Table1[[#This Row],[Cost per unit]]*Table1[[#This Row],[Units]]</f>
        <v>501.90000000000003</v>
      </c>
    </row>
    <row r="240" spans="5:11" x14ac:dyDescent="0.25">
      <c r="E240" t="s">
        <v>25</v>
      </c>
      <c r="F240" t="s">
        <v>20</v>
      </c>
      <c r="G240" t="s">
        <v>36</v>
      </c>
      <c r="H240" s="3">
        <v>5474</v>
      </c>
      <c r="I240" s="4">
        <v>168</v>
      </c>
      <c r="J240">
        <f>VLOOKUP(Table1[[#This Row],[Product]],products[#All],2,FALSE)</f>
        <v>7.64</v>
      </c>
      <c r="K240">
        <f>Table1[[#This Row],[Cost per unit]]*Table1[[#This Row],[Units]]</f>
        <v>1283.52</v>
      </c>
    </row>
    <row r="241" spans="5:11" x14ac:dyDescent="0.25">
      <c r="E241" t="s">
        <v>5</v>
      </c>
      <c r="F241" t="s">
        <v>14</v>
      </c>
      <c r="G241" t="s">
        <v>39</v>
      </c>
      <c r="H241" s="3">
        <v>3164</v>
      </c>
      <c r="I241" s="4">
        <v>306</v>
      </c>
      <c r="J241">
        <f>VLOOKUP(Table1[[#This Row],[Product]],products[#All],2,FALSE)</f>
        <v>16.73</v>
      </c>
      <c r="K241">
        <f>Table1[[#This Row],[Cost per unit]]*Table1[[#This Row],[Units]]</f>
        <v>5119.38</v>
      </c>
    </row>
    <row r="242" spans="5:11" x14ac:dyDescent="0.25">
      <c r="E242" t="s">
        <v>16</v>
      </c>
      <c r="F242" t="s">
        <v>9</v>
      </c>
      <c r="G242" t="s">
        <v>12</v>
      </c>
      <c r="H242" s="3">
        <v>1302</v>
      </c>
      <c r="I242" s="4">
        <v>402</v>
      </c>
      <c r="J242">
        <f>VLOOKUP(Table1[[#This Row],[Product]],products[#All],2,FALSE)</f>
        <v>11.88</v>
      </c>
      <c r="K242">
        <f>Table1[[#This Row],[Cost per unit]]*Table1[[#This Row],[Units]]</f>
        <v>4775.76</v>
      </c>
    </row>
    <row r="243" spans="5:11" x14ac:dyDescent="0.25">
      <c r="E243" t="s">
        <v>27</v>
      </c>
      <c r="F243" t="s">
        <v>6</v>
      </c>
      <c r="G243" t="s">
        <v>40</v>
      </c>
      <c r="H243" s="3">
        <v>7308</v>
      </c>
      <c r="I243" s="4">
        <v>327</v>
      </c>
      <c r="J243">
        <f>VLOOKUP(Table1[[#This Row],[Product]],products[#All],2,FALSE)</f>
        <v>10.38</v>
      </c>
      <c r="K243">
        <f>Table1[[#This Row],[Cost per unit]]*Table1[[#This Row],[Units]]</f>
        <v>3394.26</v>
      </c>
    </row>
    <row r="244" spans="5:11" x14ac:dyDescent="0.25">
      <c r="E244" t="s">
        <v>5</v>
      </c>
      <c r="F244" t="s">
        <v>6</v>
      </c>
      <c r="G244" t="s">
        <v>39</v>
      </c>
      <c r="H244" s="3">
        <v>6132</v>
      </c>
      <c r="I244" s="4">
        <v>93</v>
      </c>
      <c r="J244">
        <f>VLOOKUP(Table1[[#This Row],[Product]],products[#All],2,FALSE)</f>
        <v>16.73</v>
      </c>
      <c r="K244">
        <f>Table1[[#This Row],[Cost per unit]]*Table1[[#This Row],[Units]]</f>
        <v>1555.89</v>
      </c>
    </row>
    <row r="245" spans="5:11" x14ac:dyDescent="0.25">
      <c r="E245" t="s">
        <v>35</v>
      </c>
      <c r="F245" t="s">
        <v>9</v>
      </c>
      <c r="G245" t="s">
        <v>24</v>
      </c>
      <c r="H245" s="3">
        <v>3472</v>
      </c>
      <c r="I245" s="4">
        <v>96</v>
      </c>
      <c r="J245">
        <f>VLOOKUP(Table1[[#This Row],[Product]],products[#All],2,FALSE)</f>
        <v>11.7</v>
      </c>
      <c r="K245">
        <f>Table1[[#This Row],[Cost per unit]]*Table1[[#This Row],[Units]]</f>
        <v>1123.1999999999998</v>
      </c>
    </row>
    <row r="246" spans="5:11" x14ac:dyDescent="0.25">
      <c r="E246" t="s">
        <v>8</v>
      </c>
      <c r="F246" t="s">
        <v>17</v>
      </c>
      <c r="G246" t="s">
        <v>15</v>
      </c>
      <c r="H246" s="3">
        <v>9660</v>
      </c>
      <c r="I246" s="4">
        <v>27</v>
      </c>
      <c r="J246">
        <f>VLOOKUP(Table1[[#This Row],[Product]],products[#All],2,FALSE)</f>
        <v>6.47</v>
      </c>
      <c r="K246">
        <f>Table1[[#This Row],[Cost per unit]]*Table1[[#This Row],[Units]]</f>
        <v>174.69</v>
      </c>
    </row>
    <row r="247" spans="5:11" x14ac:dyDescent="0.25">
      <c r="E247" t="s">
        <v>11</v>
      </c>
      <c r="F247" t="s">
        <v>20</v>
      </c>
      <c r="G247" t="s">
        <v>42</v>
      </c>
      <c r="H247" s="3">
        <v>2436</v>
      </c>
      <c r="I247" s="4">
        <v>99</v>
      </c>
      <c r="J247">
        <f>VLOOKUP(Table1[[#This Row],[Product]],products[#All],2,FALSE)</f>
        <v>5.6</v>
      </c>
      <c r="K247">
        <f>Table1[[#This Row],[Cost per unit]]*Table1[[#This Row],[Units]]</f>
        <v>554.4</v>
      </c>
    </row>
    <row r="248" spans="5:11" x14ac:dyDescent="0.25">
      <c r="E248" t="s">
        <v>11</v>
      </c>
      <c r="F248" t="s">
        <v>20</v>
      </c>
      <c r="G248" t="s">
        <v>19</v>
      </c>
      <c r="H248" s="3">
        <v>9506</v>
      </c>
      <c r="I248" s="4">
        <v>87</v>
      </c>
      <c r="J248">
        <f>VLOOKUP(Table1[[#This Row],[Product]],products[#All],2,FALSE)</f>
        <v>12.37</v>
      </c>
      <c r="K248">
        <f>Table1[[#This Row],[Cost per unit]]*Table1[[#This Row],[Units]]</f>
        <v>1076.1899999999998</v>
      </c>
    </row>
    <row r="249" spans="5:11" x14ac:dyDescent="0.25">
      <c r="E249" t="s">
        <v>35</v>
      </c>
      <c r="F249" t="s">
        <v>6</v>
      </c>
      <c r="G249" t="s">
        <v>41</v>
      </c>
      <c r="H249" s="3">
        <v>245</v>
      </c>
      <c r="I249" s="4">
        <v>288</v>
      </c>
      <c r="J249">
        <f>VLOOKUP(Table1[[#This Row],[Product]],products[#All],2,FALSE)</f>
        <v>9</v>
      </c>
      <c r="K249">
        <f>Table1[[#This Row],[Cost per unit]]*Table1[[#This Row],[Units]]</f>
        <v>2592</v>
      </c>
    </row>
    <row r="250" spans="5:11" x14ac:dyDescent="0.25">
      <c r="E250" t="s">
        <v>8</v>
      </c>
      <c r="F250" t="s">
        <v>9</v>
      </c>
      <c r="G250" t="s">
        <v>33</v>
      </c>
      <c r="H250" s="3">
        <v>2702</v>
      </c>
      <c r="I250" s="4">
        <v>363</v>
      </c>
      <c r="J250">
        <f>VLOOKUP(Table1[[#This Row],[Product]],products[#All],2,FALSE)</f>
        <v>10.62</v>
      </c>
      <c r="K250">
        <f>Table1[[#This Row],[Cost per unit]]*Table1[[#This Row],[Units]]</f>
        <v>3855.0599999999995</v>
      </c>
    </row>
    <row r="251" spans="5:11" x14ac:dyDescent="0.25">
      <c r="E251" t="s">
        <v>35</v>
      </c>
      <c r="F251" t="s">
        <v>30</v>
      </c>
      <c r="G251" t="s">
        <v>28</v>
      </c>
      <c r="H251" s="3">
        <v>700</v>
      </c>
      <c r="I251" s="4">
        <v>87</v>
      </c>
      <c r="J251">
        <f>VLOOKUP(Table1[[#This Row],[Product]],products[#All],2,FALSE)</f>
        <v>3.11</v>
      </c>
      <c r="K251">
        <f>Table1[[#This Row],[Cost per unit]]*Table1[[#This Row],[Units]]</f>
        <v>270.57</v>
      </c>
    </row>
    <row r="252" spans="5:11" x14ac:dyDescent="0.25">
      <c r="E252" t="s">
        <v>16</v>
      </c>
      <c r="F252" t="s">
        <v>30</v>
      </c>
      <c r="G252" t="s">
        <v>28</v>
      </c>
      <c r="H252" s="3">
        <v>3759</v>
      </c>
      <c r="I252" s="4">
        <v>150</v>
      </c>
      <c r="J252">
        <f>VLOOKUP(Table1[[#This Row],[Product]],products[#All],2,FALSE)</f>
        <v>3.11</v>
      </c>
      <c r="K252">
        <f>Table1[[#This Row],[Cost per unit]]*Table1[[#This Row],[Units]]</f>
        <v>466.5</v>
      </c>
    </row>
    <row r="253" spans="5:11" x14ac:dyDescent="0.25">
      <c r="E253" t="s">
        <v>26</v>
      </c>
      <c r="F253" t="s">
        <v>9</v>
      </c>
      <c r="G253" t="s">
        <v>28</v>
      </c>
      <c r="H253" s="3">
        <v>1589</v>
      </c>
      <c r="I253" s="4">
        <v>303</v>
      </c>
      <c r="J253">
        <f>VLOOKUP(Table1[[#This Row],[Product]],products[#All],2,FALSE)</f>
        <v>3.11</v>
      </c>
      <c r="K253">
        <f>Table1[[#This Row],[Cost per unit]]*Table1[[#This Row],[Units]]</f>
        <v>942.32999999999993</v>
      </c>
    </row>
    <row r="254" spans="5:11" x14ac:dyDescent="0.25">
      <c r="E254" t="s">
        <v>23</v>
      </c>
      <c r="F254" t="s">
        <v>9</v>
      </c>
      <c r="G254" t="s">
        <v>40</v>
      </c>
      <c r="H254" s="3">
        <v>5194</v>
      </c>
      <c r="I254" s="4">
        <v>288</v>
      </c>
      <c r="J254">
        <f>VLOOKUP(Table1[[#This Row],[Product]],products[#All],2,FALSE)</f>
        <v>10.38</v>
      </c>
      <c r="K254">
        <f>Table1[[#This Row],[Cost per unit]]*Table1[[#This Row],[Units]]</f>
        <v>2989.44</v>
      </c>
    </row>
    <row r="255" spans="5:11" x14ac:dyDescent="0.25">
      <c r="E255" t="s">
        <v>35</v>
      </c>
      <c r="F255" t="s">
        <v>14</v>
      </c>
      <c r="G255" t="s">
        <v>31</v>
      </c>
      <c r="H255" s="3">
        <v>945</v>
      </c>
      <c r="I255" s="4">
        <v>75</v>
      </c>
      <c r="J255">
        <f>VLOOKUP(Table1[[#This Row],[Product]],products[#All],2,FALSE)</f>
        <v>9.33</v>
      </c>
      <c r="K255">
        <f>Table1[[#This Row],[Cost per unit]]*Table1[[#This Row],[Units]]</f>
        <v>699.75</v>
      </c>
    </row>
    <row r="256" spans="5:11" x14ac:dyDescent="0.25">
      <c r="E256" t="s">
        <v>5</v>
      </c>
      <c r="F256" t="s">
        <v>20</v>
      </c>
      <c r="G256" t="s">
        <v>21</v>
      </c>
      <c r="H256" s="3">
        <v>1988</v>
      </c>
      <c r="I256" s="4">
        <v>39</v>
      </c>
      <c r="J256">
        <f>VLOOKUP(Table1[[#This Row],[Product]],products[#All],2,FALSE)</f>
        <v>5.79</v>
      </c>
      <c r="K256">
        <f>Table1[[#This Row],[Cost per unit]]*Table1[[#This Row],[Units]]</f>
        <v>225.81</v>
      </c>
    </row>
    <row r="257" spans="5:11" x14ac:dyDescent="0.25">
      <c r="E257" t="s">
        <v>16</v>
      </c>
      <c r="F257" t="s">
        <v>30</v>
      </c>
      <c r="G257" t="s">
        <v>10</v>
      </c>
      <c r="H257" s="3">
        <v>6734</v>
      </c>
      <c r="I257" s="4">
        <v>123</v>
      </c>
      <c r="J257">
        <f>VLOOKUP(Table1[[#This Row],[Product]],products[#All],2,FALSE)</f>
        <v>8.65</v>
      </c>
      <c r="K257">
        <f>Table1[[#This Row],[Cost per unit]]*Table1[[#This Row],[Units]]</f>
        <v>1063.95</v>
      </c>
    </row>
    <row r="258" spans="5:11" x14ac:dyDescent="0.25">
      <c r="E258" t="s">
        <v>5</v>
      </c>
      <c r="F258" t="s">
        <v>14</v>
      </c>
      <c r="G258" t="s">
        <v>12</v>
      </c>
      <c r="H258" s="3">
        <v>217</v>
      </c>
      <c r="I258" s="4">
        <v>36</v>
      </c>
      <c r="J258">
        <f>VLOOKUP(Table1[[#This Row],[Product]],products[#All],2,FALSE)</f>
        <v>11.88</v>
      </c>
      <c r="K258">
        <f>Table1[[#This Row],[Cost per unit]]*Table1[[#This Row],[Units]]</f>
        <v>427.68</v>
      </c>
    </row>
    <row r="259" spans="5:11" x14ac:dyDescent="0.25">
      <c r="E259" t="s">
        <v>25</v>
      </c>
      <c r="F259" t="s">
        <v>30</v>
      </c>
      <c r="G259" t="s">
        <v>22</v>
      </c>
      <c r="H259" s="3">
        <v>6279</v>
      </c>
      <c r="I259" s="4">
        <v>237</v>
      </c>
      <c r="J259">
        <f>VLOOKUP(Table1[[#This Row],[Product]],products[#All],2,FALSE)</f>
        <v>9.77</v>
      </c>
      <c r="K259">
        <f>Table1[[#This Row],[Cost per unit]]*Table1[[#This Row],[Units]]</f>
        <v>2315.4899999999998</v>
      </c>
    </row>
    <row r="260" spans="5:11" x14ac:dyDescent="0.25">
      <c r="E260" t="s">
        <v>5</v>
      </c>
      <c r="F260" t="s">
        <v>14</v>
      </c>
      <c r="G260" t="s">
        <v>31</v>
      </c>
      <c r="H260" s="3">
        <v>4424</v>
      </c>
      <c r="I260" s="4">
        <v>201</v>
      </c>
      <c r="J260">
        <f>VLOOKUP(Table1[[#This Row],[Product]],products[#All],2,FALSE)</f>
        <v>9.33</v>
      </c>
      <c r="K260">
        <f>Table1[[#This Row],[Cost per unit]]*Table1[[#This Row],[Units]]</f>
        <v>1875.33</v>
      </c>
    </row>
    <row r="261" spans="5:11" x14ac:dyDescent="0.25">
      <c r="E261" t="s">
        <v>26</v>
      </c>
      <c r="F261" t="s">
        <v>14</v>
      </c>
      <c r="G261" t="s">
        <v>28</v>
      </c>
      <c r="H261" s="3">
        <v>189</v>
      </c>
      <c r="I261" s="4">
        <v>48</v>
      </c>
      <c r="J261">
        <f>VLOOKUP(Table1[[#This Row],[Product]],products[#All],2,FALSE)</f>
        <v>3.11</v>
      </c>
      <c r="K261">
        <f>Table1[[#This Row],[Cost per unit]]*Table1[[#This Row],[Units]]</f>
        <v>149.28</v>
      </c>
    </row>
    <row r="262" spans="5:11" x14ac:dyDescent="0.25">
      <c r="E262" t="s">
        <v>25</v>
      </c>
      <c r="F262" t="s">
        <v>9</v>
      </c>
      <c r="G262" t="s">
        <v>22</v>
      </c>
      <c r="H262" s="3">
        <v>490</v>
      </c>
      <c r="I262" s="4">
        <v>84</v>
      </c>
      <c r="J262">
        <f>VLOOKUP(Table1[[#This Row],[Product]],products[#All],2,FALSE)</f>
        <v>9.77</v>
      </c>
      <c r="K262">
        <f>Table1[[#This Row],[Cost per unit]]*Table1[[#This Row],[Units]]</f>
        <v>820.68</v>
      </c>
    </row>
    <row r="263" spans="5:11" x14ac:dyDescent="0.25">
      <c r="E263" t="s">
        <v>8</v>
      </c>
      <c r="F263" t="s">
        <v>6</v>
      </c>
      <c r="G263" t="s">
        <v>41</v>
      </c>
      <c r="H263" s="3">
        <v>434</v>
      </c>
      <c r="I263" s="4">
        <v>87</v>
      </c>
      <c r="J263">
        <f>VLOOKUP(Table1[[#This Row],[Product]],products[#All],2,FALSE)</f>
        <v>9</v>
      </c>
      <c r="K263">
        <f>Table1[[#This Row],[Cost per unit]]*Table1[[#This Row],[Units]]</f>
        <v>783</v>
      </c>
    </row>
    <row r="264" spans="5:11" x14ac:dyDescent="0.25">
      <c r="E264" t="s">
        <v>23</v>
      </c>
      <c r="F264" t="s">
        <v>20</v>
      </c>
      <c r="G264" t="s">
        <v>7</v>
      </c>
      <c r="H264" s="3">
        <v>10129</v>
      </c>
      <c r="I264" s="4">
        <v>312</v>
      </c>
      <c r="J264">
        <f>VLOOKUP(Table1[[#This Row],[Product]],products[#All],2,FALSE)</f>
        <v>14.49</v>
      </c>
      <c r="K264">
        <f>Table1[[#This Row],[Cost per unit]]*Table1[[#This Row],[Units]]</f>
        <v>4520.88</v>
      </c>
    </row>
    <row r="265" spans="5:11" x14ac:dyDescent="0.25">
      <c r="E265" t="s">
        <v>27</v>
      </c>
      <c r="F265" t="s">
        <v>17</v>
      </c>
      <c r="G265" t="s">
        <v>40</v>
      </c>
      <c r="H265" s="3">
        <v>1652</v>
      </c>
      <c r="I265" s="4">
        <v>102</v>
      </c>
      <c r="J265">
        <f>VLOOKUP(Table1[[#This Row],[Product]],products[#All],2,FALSE)</f>
        <v>10.38</v>
      </c>
      <c r="K265">
        <f>Table1[[#This Row],[Cost per unit]]*Table1[[#This Row],[Units]]</f>
        <v>1058.76</v>
      </c>
    </row>
    <row r="266" spans="5:11" x14ac:dyDescent="0.25">
      <c r="E266" t="s">
        <v>8</v>
      </c>
      <c r="F266" t="s">
        <v>20</v>
      </c>
      <c r="G266" t="s">
        <v>41</v>
      </c>
      <c r="H266" s="3">
        <v>6433</v>
      </c>
      <c r="I266" s="4">
        <v>78</v>
      </c>
      <c r="J266">
        <f>VLOOKUP(Table1[[#This Row],[Product]],products[#All],2,FALSE)</f>
        <v>9</v>
      </c>
      <c r="K266">
        <f>Table1[[#This Row],[Cost per unit]]*Table1[[#This Row],[Units]]</f>
        <v>702</v>
      </c>
    </row>
    <row r="267" spans="5:11" x14ac:dyDescent="0.25">
      <c r="E267" t="s">
        <v>27</v>
      </c>
      <c r="F267" t="s">
        <v>30</v>
      </c>
      <c r="G267" t="s">
        <v>34</v>
      </c>
      <c r="H267" s="3">
        <v>2212</v>
      </c>
      <c r="I267" s="4">
        <v>117</v>
      </c>
      <c r="J267">
        <f>VLOOKUP(Table1[[#This Row],[Product]],products[#All],2,FALSE)</f>
        <v>6.49</v>
      </c>
      <c r="K267">
        <f>Table1[[#This Row],[Cost per unit]]*Table1[[#This Row],[Units]]</f>
        <v>759.33</v>
      </c>
    </row>
    <row r="268" spans="5:11" x14ac:dyDescent="0.25">
      <c r="E268" t="s">
        <v>13</v>
      </c>
      <c r="F268" t="s">
        <v>9</v>
      </c>
      <c r="G268" t="s">
        <v>36</v>
      </c>
      <c r="H268" s="3">
        <v>609</v>
      </c>
      <c r="I268" s="4">
        <v>99</v>
      </c>
      <c r="J268">
        <f>VLOOKUP(Table1[[#This Row],[Product]],products[#All],2,FALSE)</f>
        <v>7.64</v>
      </c>
      <c r="K268">
        <f>Table1[[#This Row],[Cost per unit]]*Table1[[#This Row],[Units]]</f>
        <v>756.36</v>
      </c>
    </row>
    <row r="269" spans="5:11" x14ac:dyDescent="0.25">
      <c r="E269" t="s">
        <v>5</v>
      </c>
      <c r="F269" t="s">
        <v>9</v>
      </c>
      <c r="G269" t="s">
        <v>38</v>
      </c>
      <c r="H269" s="3">
        <v>1638</v>
      </c>
      <c r="I269" s="4">
        <v>48</v>
      </c>
      <c r="J269">
        <f>VLOOKUP(Table1[[#This Row],[Product]],products[#All],2,FALSE)</f>
        <v>4.97</v>
      </c>
      <c r="K269">
        <f>Table1[[#This Row],[Cost per unit]]*Table1[[#This Row],[Units]]</f>
        <v>238.56</v>
      </c>
    </row>
    <row r="270" spans="5:11" x14ac:dyDescent="0.25">
      <c r="E270" t="s">
        <v>23</v>
      </c>
      <c r="F270" t="s">
        <v>30</v>
      </c>
      <c r="G270" t="s">
        <v>37</v>
      </c>
      <c r="H270" s="3">
        <v>3829</v>
      </c>
      <c r="I270" s="4">
        <v>24</v>
      </c>
      <c r="J270">
        <f>VLOOKUP(Table1[[#This Row],[Product]],products[#All],2,FALSE)</f>
        <v>11.73</v>
      </c>
      <c r="K270">
        <f>Table1[[#This Row],[Cost per unit]]*Table1[[#This Row],[Units]]</f>
        <v>281.52</v>
      </c>
    </row>
    <row r="271" spans="5:11" x14ac:dyDescent="0.25">
      <c r="E271" t="s">
        <v>5</v>
      </c>
      <c r="F271" t="s">
        <v>17</v>
      </c>
      <c r="G271" t="s">
        <v>37</v>
      </c>
      <c r="H271" s="3">
        <v>5775</v>
      </c>
      <c r="I271" s="4">
        <v>42</v>
      </c>
      <c r="J271">
        <f>VLOOKUP(Table1[[#This Row],[Product]],products[#All],2,FALSE)</f>
        <v>11.73</v>
      </c>
      <c r="K271">
        <f>Table1[[#This Row],[Cost per unit]]*Table1[[#This Row],[Units]]</f>
        <v>492.66</v>
      </c>
    </row>
    <row r="272" spans="5:11" x14ac:dyDescent="0.25">
      <c r="E272" t="s">
        <v>16</v>
      </c>
      <c r="F272" t="s">
        <v>9</v>
      </c>
      <c r="G272" t="s">
        <v>33</v>
      </c>
      <c r="H272" s="3">
        <v>1071</v>
      </c>
      <c r="I272" s="4">
        <v>270</v>
      </c>
      <c r="J272">
        <f>VLOOKUP(Table1[[#This Row],[Product]],products[#All],2,FALSE)</f>
        <v>10.62</v>
      </c>
      <c r="K272">
        <f>Table1[[#This Row],[Cost per unit]]*Table1[[#This Row],[Units]]</f>
        <v>2867.3999999999996</v>
      </c>
    </row>
    <row r="273" spans="5:11" x14ac:dyDescent="0.25">
      <c r="E273" t="s">
        <v>8</v>
      </c>
      <c r="F273" t="s">
        <v>14</v>
      </c>
      <c r="G273" t="s">
        <v>34</v>
      </c>
      <c r="H273" s="3">
        <v>5019</v>
      </c>
      <c r="I273" s="4">
        <v>150</v>
      </c>
      <c r="J273">
        <f>VLOOKUP(Table1[[#This Row],[Product]],products[#All],2,FALSE)</f>
        <v>6.49</v>
      </c>
      <c r="K273">
        <f>Table1[[#This Row],[Cost per unit]]*Table1[[#This Row],[Units]]</f>
        <v>973.5</v>
      </c>
    </row>
    <row r="274" spans="5:11" x14ac:dyDescent="0.25">
      <c r="E274" t="s">
        <v>26</v>
      </c>
      <c r="F274" t="s">
        <v>6</v>
      </c>
      <c r="G274" t="s">
        <v>37</v>
      </c>
      <c r="H274" s="3">
        <v>2863</v>
      </c>
      <c r="I274" s="4">
        <v>42</v>
      </c>
      <c r="J274">
        <f>VLOOKUP(Table1[[#This Row],[Product]],products[#All],2,FALSE)</f>
        <v>11.73</v>
      </c>
      <c r="K274">
        <f>Table1[[#This Row],[Cost per unit]]*Table1[[#This Row],[Units]]</f>
        <v>492.66</v>
      </c>
    </row>
    <row r="275" spans="5:11" x14ac:dyDescent="0.25">
      <c r="E275" t="s">
        <v>5</v>
      </c>
      <c r="F275" t="s">
        <v>9</v>
      </c>
      <c r="G275" t="s">
        <v>32</v>
      </c>
      <c r="H275" s="3">
        <v>1617</v>
      </c>
      <c r="I275" s="4">
        <v>126</v>
      </c>
      <c r="J275">
        <f>VLOOKUP(Table1[[#This Row],[Product]],products[#All],2,FALSE)</f>
        <v>7.16</v>
      </c>
      <c r="K275">
        <f>Table1[[#This Row],[Cost per unit]]*Table1[[#This Row],[Units]]</f>
        <v>902.16</v>
      </c>
    </row>
    <row r="276" spans="5:11" x14ac:dyDescent="0.25">
      <c r="E276" t="s">
        <v>16</v>
      </c>
      <c r="F276" t="s">
        <v>6</v>
      </c>
      <c r="G276" t="s">
        <v>42</v>
      </c>
      <c r="H276" s="3">
        <v>6818</v>
      </c>
      <c r="I276" s="4">
        <v>6</v>
      </c>
      <c r="J276">
        <f>VLOOKUP(Table1[[#This Row],[Product]],products[#All],2,FALSE)</f>
        <v>5.6</v>
      </c>
      <c r="K276">
        <f>Table1[[#This Row],[Cost per unit]]*Table1[[#This Row],[Units]]</f>
        <v>33.599999999999994</v>
      </c>
    </row>
    <row r="277" spans="5:11" x14ac:dyDescent="0.25">
      <c r="E277" t="s">
        <v>27</v>
      </c>
      <c r="F277" t="s">
        <v>9</v>
      </c>
      <c r="G277" t="s">
        <v>37</v>
      </c>
      <c r="H277" s="3">
        <v>6657</v>
      </c>
      <c r="I277" s="4">
        <v>276</v>
      </c>
      <c r="J277">
        <f>VLOOKUP(Table1[[#This Row],[Product]],products[#All],2,FALSE)</f>
        <v>11.73</v>
      </c>
      <c r="K277">
        <f>Table1[[#This Row],[Cost per unit]]*Table1[[#This Row],[Units]]</f>
        <v>3237.48</v>
      </c>
    </row>
    <row r="278" spans="5:11" x14ac:dyDescent="0.25">
      <c r="E278" t="s">
        <v>27</v>
      </c>
      <c r="F278" t="s">
        <v>30</v>
      </c>
      <c r="G278" t="s">
        <v>28</v>
      </c>
      <c r="H278" s="3">
        <v>2919</v>
      </c>
      <c r="I278" s="4">
        <v>93</v>
      </c>
      <c r="J278">
        <f>VLOOKUP(Table1[[#This Row],[Product]],products[#All],2,FALSE)</f>
        <v>3.11</v>
      </c>
      <c r="K278">
        <f>Table1[[#This Row],[Cost per unit]]*Table1[[#This Row],[Units]]</f>
        <v>289.22999999999996</v>
      </c>
    </row>
    <row r="279" spans="5:11" x14ac:dyDescent="0.25">
      <c r="E279" t="s">
        <v>26</v>
      </c>
      <c r="F279" t="s">
        <v>14</v>
      </c>
      <c r="G279" t="s">
        <v>21</v>
      </c>
      <c r="H279" s="3">
        <v>3094</v>
      </c>
      <c r="I279" s="4">
        <v>246</v>
      </c>
      <c r="J279">
        <f>VLOOKUP(Table1[[#This Row],[Product]],products[#All],2,FALSE)</f>
        <v>5.79</v>
      </c>
      <c r="K279">
        <f>Table1[[#This Row],[Cost per unit]]*Table1[[#This Row],[Units]]</f>
        <v>1424.34</v>
      </c>
    </row>
    <row r="280" spans="5:11" x14ac:dyDescent="0.25">
      <c r="E280" t="s">
        <v>16</v>
      </c>
      <c r="F280" t="s">
        <v>17</v>
      </c>
      <c r="G280" t="s">
        <v>38</v>
      </c>
      <c r="H280" s="3">
        <v>2989</v>
      </c>
      <c r="I280" s="4">
        <v>3</v>
      </c>
      <c r="J280">
        <f>VLOOKUP(Table1[[#This Row],[Product]],products[#All],2,FALSE)</f>
        <v>4.97</v>
      </c>
      <c r="K280">
        <f>Table1[[#This Row],[Cost per unit]]*Table1[[#This Row],[Units]]</f>
        <v>14.91</v>
      </c>
    </row>
    <row r="281" spans="5:11" x14ac:dyDescent="0.25">
      <c r="E281" t="s">
        <v>8</v>
      </c>
      <c r="F281" t="s">
        <v>20</v>
      </c>
      <c r="G281" t="s">
        <v>39</v>
      </c>
      <c r="H281" s="3">
        <v>2268</v>
      </c>
      <c r="I281" s="4">
        <v>63</v>
      </c>
      <c r="J281">
        <f>VLOOKUP(Table1[[#This Row],[Product]],products[#All],2,FALSE)</f>
        <v>16.73</v>
      </c>
      <c r="K281">
        <f>Table1[[#This Row],[Cost per unit]]*Table1[[#This Row],[Units]]</f>
        <v>1053.99</v>
      </c>
    </row>
    <row r="282" spans="5:11" x14ac:dyDescent="0.25">
      <c r="E282" t="s">
        <v>25</v>
      </c>
      <c r="F282" t="s">
        <v>9</v>
      </c>
      <c r="G282" t="s">
        <v>21</v>
      </c>
      <c r="H282" s="3">
        <v>4753</v>
      </c>
      <c r="I282" s="4">
        <v>246</v>
      </c>
      <c r="J282">
        <f>VLOOKUP(Table1[[#This Row],[Product]],products[#All],2,FALSE)</f>
        <v>5.79</v>
      </c>
      <c r="K282">
        <f>Table1[[#This Row],[Cost per unit]]*Table1[[#This Row],[Units]]</f>
        <v>1424.34</v>
      </c>
    </row>
    <row r="283" spans="5:11" x14ac:dyDescent="0.25">
      <c r="E283" t="s">
        <v>26</v>
      </c>
      <c r="F283" t="s">
        <v>30</v>
      </c>
      <c r="G283" t="s">
        <v>36</v>
      </c>
      <c r="H283" s="3">
        <v>7511</v>
      </c>
      <c r="I283" s="4">
        <v>120</v>
      </c>
      <c r="J283">
        <f>VLOOKUP(Table1[[#This Row],[Product]],products[#All],2,FALSE)</f>
        <v>7.64</v>
      </c>
      <c r="K283">
        <f>Table1[[#This Row],[Cost per unit]]*Table1[[#This Row],[Units]]</f>
        <v>916.8</v>
      </c>
    </row>
    <row r="284" spans="5:11" x14ac:dyDescent="0.25">
      <c r="E284" t="s">
        <v>26</v>
      </c>
      <c r="F284" t="s">
        <v>20</v>
      </c>
      <c r="G284" t="s">
        <v>21</v>
      </c>
      <c r="H284" s="3">
        <v>4326</v>
      </c>
      <c r="I284" s="4">
        <v>348</v>
      </c>
      <c r="J284">
        <f>VLOOKUP(Table1[[#This Row],[Product]],products[#All],2,FALSE)</f>
        <v>5.79</v>
      </c>
      <c r="K284">
        <f>Table1[[#This Row],[Cost per unit]]*Table1[[#This Row],[Units]]</f>
        <v>2014.92</v>
      </c>
    </row>
    <row r="285" spans="5:11" x14ac:dyDescent="0.25">
      <c r="E285" t="s">
        <v>13</v>
      </c>
      <c r="F285" t="s">
        <v>30</v>
      </c>
      <c r="G285" t="s">
        <v>34</v>
      </c>
      <c r="H285" s="3">
        <v>4935</v>
      </c>
      <c r="I285" s="4">
        <v>126</v>
      </c>
      <c r="J285">
        <f>VLOOKUP(Table1[[#This Row],[Product]],products[#All],2,FALSE)</f>
        <v>6.49</v>
      </c>
      <c r="K285">
        <f>Table1[[#This Row],[Cost per unit]]*Table1[[#This Row],[Units]]</f>
        <v>817.74</v>
      </c>
    </row>
    <row r="286" spans="5:11" x14ac:dyDescent="0.25">
      <c r="E286" t="s">
        <v>16</v>
      </c>
      <c r="F286" t="s">
        <v>9</v>
      </c>
      <c r="G286" t="s">
        <v>7</v>
      </c>
      <c r="H286" s="3">
        <v>4781</v>
      </c>
      <c r="I286" s="4">
        <v>123</v>
      </c>
      <c r="J286">
        <f>VLOOKUP(Table1[[#This Row],[Product]],products[#All],2,FALSE)</f>
        <v>14.49</v>
      </c>
      <c r="K286">
        <f>Table1[[#This Row],[Cost per unit]]*Table1[[#This Row],[Units]]</f>
        <v>1782.27</v>
      </c>
    </row>
    <row r="287" spans="5:11" x14ac:dyDescent="0.25">
      <c r="E287" t="s">
        <v>25</v>
      </c>
      <c r="F287" t="s">
        <v>20</v>
      </c>
      <c r="G287" t="s">
        <v>18</v>
      </c>
      <c r="H287" s="3">
        <v>7483</v>
      </c>
      <c r="I287" s="4">
        <v>45</v>
      </c>
      <c r="J287">
        <f>VLOOKUP(Table1[[#This Row],[Product]],products[#All],2,FALSE)</f>
        <v>13.15</v>
      </c>
      <c r="K287">
        <f>Table1[[#This Row],[Cost per unit]]*Table1[[#This Row],[Units]]</f>
        <v>591.75</v>
      </c>
    </row>
    <row r="288" spans="5:11" x14ac:dyDescent="0.25">
      <c r="E288" t="s">
        <v>35</v>
      </c>
      <c r="F288" t="s">
        <v>20</v>
      </c>
      <c r="G288" t="s">
        <v>12</v>
      </c>
      <c r="H288" s="3">
        <v>6860</v>
      </c>
      <c r="I288" s="4">
        <v>126</v>
      </c>
      <c r="J288">
        <f>VLOOKUP(Table1[[#This Row],[Product]],products[#All],2,FALSE)</f>
        <v>11.88</v>
      </c>
      <c r="K288">
        <f>Table1[[#This Row],[Cost per unit]]*Table1[[#This Row],[Units]]</f>
        <v>1496.88</v>
      </c>
    </row>
    <row r="289" spans="5:11" x14ac:dyDescent="0.25">
      <c r="E289" t="s">
        <v>5</v>
      </c>
      <c r="F289" t="s">
        <v>6</v>
      </c>
      <c r="G289" t="s">
        <v>32</v>
      </c>
      <c r="H289" s="3">
        <v>9002</v>
      </c>
      <c r="I289" s="4">
        <v>72</v>
      </c>
      <c r="J289">
        <f>VLOOKUP(Table1[[#This Row],[Product]],products[#All],2,FALSE)</f>
        <v>7.16</v>
      </c>
      <c r="K289">
        <f>Table1[[#This Row],[Cost per unit]]*Table1[[#This Row],[Units]]</f>
        <v>515.52</v>
      </c>
    </row>
    <row r="290" spans="5:11" x14ac:dyDescent="0.25">
      <c r="E290" t="s">
        <v>16</v>
      </c>
      <c r="F290" t="s">
        <v>14</v>
      </c>
      <c r="G290" t="s">
        <v>32</v>
      </c>
      <c r="H290" s="3">
        <v>1400</v>
      </c>
      <c r="I290" s="4">
        <v>135</v>
      </c>
      <c r="J290">
        <f>VLOOKUP(Table1[[#This Row],[Product]],products[#All],2,FALSE)</f>
        <v>7.16</v>
      </c>
      <c r="K290">
        <f>Table1[[#This Row],[Cost per unit]]*Table1[[#This Row],[Units]]</f>
        <v>966.6</v>
      </c>
    </row>
    <row r="291" spans="5:11" x14ac:dyDescent="0.25">
      <c r="E291" t="s">
        <v>35</v>
      </c>
      <c r="F291" t="s">
        <v>30</v>
      </c>
      <c r="G291" t="s">
        <v>22</v>
      </c>
      <c r="H291" s="3">
        <v>4053</v>
      </c>
      <c r="I291" s="4">
        <v>24</v>
      </c>
      <c r="J291">
        <f>VLOOKUP(Table1[[#This Row],[Product]],products[#All],2,FALSE)</f>
        <v>9.77</v>
      </c>
      <c r="K291">
        <f>Table1[[#This Row],[Cost per unit]]*Table1[[#This Row],[Units]]</f>
        <v>234.48</v>
      </c>
    </row>
    <row r="292" spans="5:11" x14ac:dyDescent="0.25">
      <c r="E292" t="s">
        <v>23</v>
      </c>
      <c r="F292" t="s">
        <v>14</v>
      </c>
      <c r="G292" t="s">
        <v>21</v>
      </c>
      <c r="H292" s="3">
        <v>2149</v>
      </c>
      <c r="I292" s="4">
        <v>117</v>
      </c>
      <c r="J292">
        <f>VLOOKUP(Table1[[#This Row],[Product]],products[#All],2,FALSE)</f>
        <v>5.79</v>
      </c>
      <c r="K292">
        <f>Table1[[#This Row],[Cost per unit]]*Table1[[#This Row],[Units]]</f>
        <v>677.43</v>
      </c>
    </row>
    <row r="293" spans="5:11" x14ac:dyDescent="0.25">
      <c r="E293" t="s">
        <v>27</v>
      </c>
      <c r="F293" t="s">
        <v>17</v>
      </c>
      <c r="G293" t="s">
        <v>32</v>
      </c>
      <c r="H293" s="3">
        <v>3640</v>
      </c>
      <c r="I293" s="4">
        <v>51</v>
      </c>
      <c r="J293">
        <f>VLOOKUP(Table1[[#This Row],[Product]],products[#All],2,FALSE)</f>
        <v>7.16</v>
      </c>
      <c r="K293">
        <f>Table1[[#This Row],[Cost per unit]]*Table1[[#This Row],[Units]]</f>
        <v>365.16</v>
      </c>
    </row>
    <row r="294" spans="5:11" x14ac:dyDescent="0.25">
      <c r="E294" t="s">
        <v>26</v>
      </c>
      <c r="F294" t="s">
        <v>17</v>
      </c>
      <c r="G294" t="s">
        <v>34</v>
      </c>
      <c r="H294" s="3">
        <v>630</v>
      </c>
      <c r="I294" s="4">
        <v>36</v>
      </c>
      <c r="J294">
        <f>VLOOKUP(Table1[[#This Row],[Product]],products[#All],2,FALSE)</f>
        <v>6.49</v>
      </c>
      <c r="K294">
        <f>Table1[[#This Row],[Cost per unit]]*Table1[[#This Row],[Units]]</f>
        <v>233.64000000000001</v>
      </c>
    </row>
    <row r="295" spans="5:11" x14ac:dyDescent="0.25">
      <c r="E295" t="s">
        <v>11</v>
      </c>
      <c r="F295" t="s">
        <v>9</v>
      </c>
      <c r="G295" t="s">
        <v>39</v>
      </c>
      <c r="H295" s="3">
        <v>2429</v>
      </c>
      <c r="I295" s="4">
        <v>144</v>
      </c>
      <c r="J295">
        <f>VLOOKUP(Table1[[#This Row],[Product]],products[#All],2,FALSE)</f>
        <v>16.73</v>
      </c>
      <c r="K295">
        <f>Table1[[#This Row],[Cost per unit]]*Table1[[#This Row],[Units]]</f>
        <v>2409.12</v>
      </c>
    </row>
    <row r="296" spans="5:11" x14ac:dyDescent="0.25">
      <c r="E296" t="s">
        <v>11</v>
      </c>
      <c r="F296" t="s">
        <v>14</v>
      </c>
      <c r="G296" t="s">
        <v>18</v>
      </c>
      <c r="H296" s="3">
        <v>2142</v>
      </c>
      <c r="I296" s="4">
        <v>114</v>
      </c>
      <c r="J296">
        <f>VLOOKUP(Table1[[#This Row],[Product]],products[#All],2,FALSE)</f>
        <v>13.15</v>
      </c>
      <c r="K296">
        <f>Table1[[#This Row],[Cost per unit]]*Table1[[#This Row],[Units]]</f>
        <v>1499.1000000000001</v>
      </c>
    </row>
    <row r="297" spans="5:11" x14ac:dyDescent="0.25">
      <c r="E297" t="s">
        <v>23</v>
      </c>
      <c r="F297" t="s">
        <v>6</v>
      </c>
      <c r="G297" t="s">
        <v>7</v>
      </c>
      <c r="H297" s="3">
        <v>6454</v>
      </c>
      <c r="I297" s="4">
        <v>54</v>
      </c>
      <c r="J297">
        <f>VLOOKUP(Table1[[#This Row],[Product]],products[#All],2,FALSE)</f>
        <v>14.49</v>
      </c>
      <c r="K297">
        <f>Table1[[#This Row],[Cost per unit]]*Table1[[#This Row],[Units]]</f>
        <v>782.46</v>
      </c>
    </row>
    <row r="298" spans="5:11" x14ac:dyDescent="0.25">
      <c r="E298" t="s">
        <v>23</v>
      </c>
      <c r="F298" t="s">
        <v>6</v>
      </c>
      <c r="G298" t="s">
        <v>29</v>
      </c>
      <c r="H298" s="3">
        <v>4487</v>
      </c>
      <c r="I298" s="4">
        <v>333</v>
      </c>
      <c r="J298">
        <f>VLOOKUP(Table1[[#This Row],[Product]],products[#All],2,FALSE)</f>
        <v>8.7899999999999991</v>
      </c>
      <c r="K298">
        <f>Table1[[#This Row],[Cost per unit]]*Table1[[#This Row],[Units]]</f>
        <v>2927.0699999999997</v>
      </c>
    </row>
    <row r="299" spans="5:11" x14ac:dyDescent="0.25">
      <c r="E299" t="s">
        <v>27</v>
      </c>
      <c r="F299" t="s">
        <v>6</v>
      </c>
      <c r="G299" t="s">
        <v>12</v>
      </c>
      <c r="H299" s="3">
        <v>938</v>
      </c>
      <c r="I299" s="4">
        <v>366</v>
      </c>
      <c r="J299">
        <f>VLOOKUP(Table1[[#This Row],[Product]],products[#All],2,FALSE)</f>
        <v>11.88</v>
      </c>
      <c r="K299">
        <f>Table1[[#This Row],[Cost per unit]]*Table1[[#This Row],[Units]]</f>
        <v>4348.08</v>
      </c>
    </row>
    <row r="300" spans="5:11" x14ac:dyDescent="0.25">
      <c r="E300" t="s">
        <v>27</v>
      </c>
      <c r="F300" t="s">
        <v>20</v>
      </c>
      <c r="G300" t="s">
        <v>42</v>
      </c>
      <c r="H300" s="3">
        <v>8841</v>
      </c>
      <c r="I300" s="4">
        <v>303</v>
      </c>
      <c r="J300">
        <f>VLOOKUP(Table1[[#This Row],[Product]],products[#All],2,FALSE)</f>
        <v>5.6</v>
      </c>
      <c r="K300">
        <f>Table1[[#This Row],[Cost per unit]]*Table1[[#This Row],[Units]]</f>
        <v>1696.8</v>
      </c>
    </row>
    <row r="301" spans="5:11" x14ac:dyDescent="0.25">
      <c r="E301" t="s">
        <v>26</v>
      </c>
      <c r="F301" t="s">
        <v>17</v>
      </c>
      <c r="G301" t="s">
        <v>19</v>
      </c>
      <c r="H301" s="3">
        <v>4018</v>
      </c>
      <c r="I301" s="4">
        <v>126</v>
      </c>
      <c r="J301">
        <f>VLOOKUP(Table1[[#This Row],[Product]],products[#All],2,FALSE)</f>
        <v>12.37</v>
      </c>
      <c r="K301">
        <f>Table1[[#This Row],[Cost per unit]]*Table1[[#This Row],[Units]]</f>
        <v>1558.62</v>
      </c>
    </row>
    <row r="302" spans="5:11" x14ac:dyDescent="0.25">
      <c r="E302" t="s">
        <v>13</v>
      </c>
      <c r="F302" t="s">
        <v>6</v>
      </c>
      <c r="G302" t="s">
        <v>37</v>
      </c>
      <c r="H302" s="3">
        <v>714</v>
      </c>
      <c r="I302" s="4">
        <v>231</v>
      </c>
      <c r="J302">
        <f>VLOOKUP(Table1[[#This Row],[Product]],products[#All],2,FALSE)</f>
        <v>11.73</v>
      </c>
      <c r="K302">
        <f>Table1[[#This Row],[Cost per unit]]*Table1[[#This Row],[Units]]</f>
        <v>2709.63</v>
      </c>
    </row>
    <row r="303" spans="5:11" x14ac:dyDescent="0.25">
      <c r="E303" t="s">
        <v>11</v>
      </c>
      <c r="F303" t="s">
        <v>20</v>
      </c>
      <c r="G303" t="s">
        <v>18</v>
      </c>
      <c r="H303" s="3">
        <v>3850</v>
      </c>
      <c r="I303" s="4">
        <v>102</v>
      </c>
      <c r="J303">
        <f>VLOOKUP(Table1[[#This Row],[Product]],products[#All],2,FALSE)</f>
        <v>13.15</v>
      </c>
      <c r="K303">
        <f>Table1[[#This Row],[Cost per unit]]*Table1[[#This Row],[Units]]</f>
        <v>1341.3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CEA13-D65F-48F7-88E6-E9FADB0B3A81}">
  <dimension ref="C2:Q19"/>
  <sheetViews>
    <sheetView showGridLines="0" workbookViewId="0">
      <selection activeCell="G9" sqref="G9"/>
    </sheetView>
  </sheetViews>
  <sheetFormatPr defaultRowHeight="15" x14ac:dyDescent="0.25"/>
  <cols>
    <col min="3" max="3" width="21.5703125" bestFit="1" customWidth="1"/>
    <col min="4" max="4" width="12.85546875" bestFit="1" customWidth="1"/>
    <col min="5" max="5" width="10.28515625" bestFit="1" customWidth="1"/>
    <col min="9" max="9" width="16" bestFit="1" customWidth="1"/>
    <col min="10" max="10" width="17" customWidth="1"/>
    <col min="17" max="17" width="12.5703125" bestFit="1" customWidth="1"/>
  </cols>
  <sheetData>
    <row r="2" spans="3:17" x14ac:dyDescent="0.25">
      <c r="Q2" s="29" t="s">
        <v>6</v>
      </c>
    </row>
    <row r="3" spans="3:17" x14ac:dyDescent="0.25">
      <c r="C3" s="44" t="s">
        <v>61</v>
      </c>
      <c r="D3" s="42" t="s">
        <v>14</v>
      </c>
      <c r="Q3" s="29" t="s">
        <v>9</v>
      </c>
    </row>
    <row r="4" spans="3:17" x14ac:dyDescent="0.25">
      <c r="D4" s="43"/>
      <c r="E4" s="39"/>
      <c r="Q4" s="29" t="s">
        <v>14</v>
      </c>
    </row>
    <row r="5" spans="3:17" x14ac:dyDescent="0.25">
      <c r="C5" s="48" t="s">
        <v>79</v>
      </c>
      <c r="D5" s="48"/>
      <c r="E5" s="48"/>
      <c r="I5" s="48" t="s">
        <v>77</v>
      </c>
      <c r="J5" s="48"/>
      <c r="K5" s="48"/>
      <c r="Q5" s="29" t="s">
        <v>17</v>
      </c>
    </row>
    <row r="6" spans="3:17" x14ac:dyDescent="0.25">
      <c r="C6" s="42"/>
      <c r="D6" s="42"/>
      <c r="E6" s="42"/>
      <c r="J6" s="40"/>
      <c r="Q6" s="29" t="s">
        <v>20</v>
      </c>
    </row>
    <row r="7" spans="3:17" x14ac:dyDescent="0.25">
      <c r="C7" s="41" t="s">
        <v>78</v>
      </c>
      <c r="D7" s="42">
        <f>COUNTIF(Table1[Geography],D3)</f>
        <v>50</v>
      </c>
      <c r="Q7" s="29" t="s">
        <v>30</v>
      </c>
    </row>
    <row r="8" spans="3:17" x14ac:dyDescent="0.25">
      <c r="C8" s="45"/>
      <c r="D8" s="46"/>
      <c r="E8" s="47"/>
    </row>
    <row r="9" spans="3:17" x14ac:dyDescent="0.25">
      <c r="C9" s="24"/>
      <c r="D9" s="25" t="s">
        <v>75</v>
      </c>
      <c r="E9" s="25" t="s">
        <v>58</v>
      </c>
      <c r="I9" s="37" t="s">
        <v>0</v>
      </c>
      <c r="J9" s="38" t="s">
        <v>3</v>
      </c>
      <c r="K9" s="38" t="s">
        <v>76</v>
      </c>
      <c r="L9" s="24"/>
    </row>
    <row r="10" spans="3:17" x14ac:dyDescent="0.25">
      <c r="C10" s="24" t="s">
        <v>71</v>
      </c>
      <c r="D10" s="36">
        <f>SUMIFS(Table1[Amount],Table1[Geography],$D$3)</f>
        <v>237944</v>
      </c>
      <c r="E10" s="36">
        <f>AVERAGEIFS(Table1[Amount],Table1[Geography],$D$3)</f>
        <v>4758.88</v>
      </c>
      <c r="I10" s="24" t="s">
        <v>26</v>
      </c>
      <c r="J10" s="36">
        <f>SUMIFS(Table1[Amount],Table1[Sales Person],I10,Table1[Geography],$D$3)</f>
        <v>23709</v>
      </c>
      <c r="K10" s="24">
        <f>SUMIFS(Table1[Units],Table1[Sales Person],I10,Table1[Geography],$D$3)</f>
        <v>909</v>
      </c>
      <c r="L10" s="24">
        <f>IF(J10&gt;12000,1,-1)</f>
        <v>1</v>
      </c>
    </row>
    <row r="11" spans="3:17" x14ac:dyDescent="0.25">
      <c r="C11" s="24" t="s">
        <v>72</v>
      </c>
      <c r="D11" s="36">
        <f>SUMIFS(Table1[Cost Amount],Table1[Geography],$D$3)</f>
        <v>68259.839999999997</v>
      </c>
      <c r="E11" s="36">
        <f>AVERAGEIFS(Table1[Cost Amount],Table1[Geography],$D$3)</f>
        <v>1365.1967999999999</v>
      </c>
      <c r="I11" s="24" t="s">
        <v>8</v>
      </c>
      <c r="J11" s="36">
        <f>SUMIFS(Table1[Amount],Table1[Sales Person],I11,Table1[Geography],$D$3)</f>
        <v>5019</v>
      </c>
      <c r="K11" s="24">
        <f>SUMIFS(Table1[Units],Table1[Sales Person],I11,Table1[Geography],$D$3)</f>
        <v>150</v>
      </c>
      <c r="L11" s="24">
        <f t="shared" ref="L11:L19" si="0">IF(J11&gt;12000,1,-1)</f>
        <v>-1</v>
      </c>
    </row>
    <row r="12" spans="3:17" x14ac:dyDescent="0.25">
      <c r="C12" s="24" t="s">
        <v>73</v>
      </c>
      <c r="D12" s="36">
        <f>D10-D11</f>
        <v>169684.16</v>
      </c>
      <c r="E12" s="36">
        <f>E10-E11</f>
        <v>3393.6832000000004</v>
      </c>
      <c r="I12" s="24" t="s">
        <v>13</v>
      </c>
      <c r="J12" s="36">
        <f>SUMIFS(Table1[Amount],Table1[Sales Person],I12,Table1[Geography],$D$3)</f>
        <v>39242</v>
      </c>
      <c r="K12" s="24">
        <f>SUMIFS(Table1[Units],Table1[Sales Person],I12,Table1[Geography],$D$3)</f>
        <v>1482</v>
      </c>
      <c r="L12" s="24">
        <f t="shared" si="0"/>
        <v>1</v>
      </c>
    </row>
    <row r="13" spans="3:17" x14ac:dyDescent="0.25">
      <c r="C13" s="24" t="s">
        <v>74</v>
      </c>
      <c r="D13" s="36">
        <f>SUMIFS(Table1[Units],Table1[Geography],$D$3)</f>
        <v>7302</v>
      </c>
      <c r="E13" s="36">
        <f>AVERAGE(Table1[Units],Table1[Geography],$D$3)</f>
        <v>152.19999999999999</v>
      </c>
      <c r="I13" s="24" t="s">
        <v>23</v>
      </c>
      <c r="J13" s="36">
        <f>SUMIFS(Table1[Amount],Table1[Sales Person],I13,Table1[Geography],$D$3)</f>
        <v>21931</v>
      </c>
      <c r="K13" s="24">
        <f>SUMIFS(Table1[Units],Table1[Sales Person],I13,Table1[Geography],$D$3)</f>
        <v>975</v>
      </c>
      <c r="L13" s="24">
        <f t="shared" si="0"/>
        <v>1</v>
      </c>
    </row>
    <row r="14" spans="3:17" x14ac:dyDescent="0.25">
      <c r="I14" s="24" t="s">
        <v>16</v>
      </c>
      <c r="J14" s="36">
        <f>SUMIFS(Table1[Amount],Table1[Sales Person],I14,Table1[Geography],$D$3)</f>
        <v>27377</v>
      </c>
      <c r="K14" s="24">
        <f>SUMIFS(Table1[Units],Table1[Sales Person],I14,Table1[Geography],$D$3)</f>
        <v>513</v>
      </c>
      <c r="L14" s="24">
        <f t="shared" si="0"/>
        <v>1</v>
      </c>
    </row>
    <row r="15" spans="3:17" x14ac:dyDescent="0.25">
      <c r="I15" s="24" t="s">
        <v>25</v>
      </c>
      <c r="J15" s="36">
        <f>SUMIFS(Table1[Amount],Table1[Sales Person],I15,Table1[Geography],$D$3)</f>
        <v>39620</v>
      </c>
      <c r="K15" s="24">
        <f>SUMIFS(Table1[Units],Table1[Sales Person],I15,Table1[Geography],$D$3)</f>
        <v>573</v>
      </c>
      <c r="L15" s="24">
        <f t="shared" si="0"/>
        <v>1</v>
      </c>
    </row>
    <row r="16" spans="3:17" x14ac:dyDescent="0.25">
      <c r="G16" s="39"/>
      <c r="I16" s="24" t="s">
        <v>27</v>
      </c>
      <c r="J16" s="36">
        <f>SUMIFS(Table1[Amount],Table1[Sales Person],I16,Table1[Geography],$D$3)</f>
        <v>18564</v>
      </c>
      <c r="K16" s="24">
        <f>SUMIFS(Table1[Units],Table1[Sales Person],I16,Table1[Geography],$D$3)</f>
        <v>420</v>
      </c>
      <c r="L16" s="24">
        <f t="shared" si="0"/>
        <v>1</v>
      </c>
    </row>
    <row r="17" spans="9:12" x14ac:dyDescent="0.25">
      <c r="I17" s="24" t="s">
        <v>11</v>
      </c>
      <c r="J17" s="36">
        <f>SUMIFS(Table1[Amount],Table1[Sales Person],I17,Table1[Geography],$D$3)</f>
        <v>25669</v>
      </c>
      <c r="K17" s="24">
        <f>SUMIFS(Table1[Units],Table1[Sales Person],I17,Table1[Geography],$D$3)</f>
        <v>564</v>
      </c>
      <c r="L17" s="24">
        <f t="shared" si="0"/>
        <v>1</v>
      </c>
    </row>
    <row r="18" spans="9:12" x14ac:dyDescent="0.25">
      <c r="I18" s="24" t="s">
        <v>35</v>
      </c>
      <c r="J18" s="36">
        <f>SUMIFS(Table1[Amount],Table1[Sales Person],I18,Table1[Geography],$D$3)</f>
        <v>13797</v>
      </c>
      <c r="K18" s="24">
        <f>SUMIFS(Table1[Units],Table1[Sales Person],I18,Table1[Geography],$D$3)</f>
        <v>1053</v>
      </c>
      <c r="L18" s="24">
        <f t="shared" si="0"/>
        <v>1</v>
      </c>
    </row>
    <row r="19" spans="9:12" x14ac:dyDescent="0.25">
      <c r="I19" s="24" t="s">
        <v>5</v>
      </c>
      <c r="J19" s="36">
        <f>SUMIFS(Table1[Amount],Table1[Sales Person],I19,Table1[Geography],$D$3)</f>
        <v>23016</v>
      </c>
      <c r="K19" s="24">
        <f>SUMIFS(Table1[Units],Table1[Sales Person],I19,Table1[Geography],$D$3)</f>
        <v>663</v>
      </c>
      <c r="L19" s="24">
        <f t="shared" si="0"/>
        <v>1</v>
      </c>
    </row>
  </sheetData>
  <sortState xmlns:xlrd2="http://schemas.microsoft.com/office/spreadsheetml/2017/richdata2" ref="I10:I19">
    <sortCondition ref="I10:I19"/>
  </sortState>
  <mergeCells count="2">
    <mergeCell ref="I5:K5"/>
    <mergeCell ref="C5:E5"/>
  </mergeCells>
  <conditionalFormatting sqref="J10:J19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{943E6BB5-FCC2-4095-8624-A10891DC356A}</x14:id>
        </ext>
      </extLst>
    </cfRule>
  </conditionalFormatting>
  <dataValidations count="1">
    <dataValidation type="list" allowBlank="1" showInputMessage="1" showErrorMessage="1" sqref="D3" xr:uid="{B543B819-024B-4DC5-9494-1D82BB320500}">
      <formula1>$Q$2:$Q$7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3E6BB5-FCC2-4095-8624-A10891DC35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J10:J19</xm:sqref>
        </x14:conditionalFormatting>
        <x14:conditionalFormatting xmlns:xm="http://schemas.microsoft.com/office/excel/2006/main">
          <x14:cfRule type="iconSet" priority="1" id="{C6EB24B4-BF53-4A46-9DFF-3C0072A966FF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" iconId="0"/>
              <x14:cfIcon iconSet="NoIcons" iconId="0"/>
              <x14:cfIcon iconSet="3Symbols" iconId="2"/>
            </x14:iconSet>
          </x14:cfRule>
          <xm:sqref>L10:L19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721F9-2DD8-471C-8B48-5D6BEF09FD4C}">
  <dimension ref="D3:H303"/>
  <sheetViews>
    <sheetView workbookViewId="0">
      <selection activeCell="F15" sqref="F15"/>
    </sheetView>
  </sheetViews>
  <sheetFormatPr defaultRowHeight="15" x14ac:dyDescent="0.25"/>
  <cols>
    <col min="4" max="4" width="16" bestFit="1" customWidth="1"/>
    <col min="5" max="5" width="13" bestFit="1" customWidth="1"/>
    <col min="6" max="6" width="21.85546875" bestFit="1" customWidth="1"/>
    <col min="7" max="7" width="16.28515625" customWidth="1"/>
    <col min="8" max="8" width="12.5703125" customWidth="1"/>
  </cols>
  <sheetData>
    <row r="3" spans="4:8" x14ac:dyDescent="0.25">
      <c r="D3" s="10" t="s">
        <v>0</v>
      </c>
      <c r="E3" s="11" t="s">
        <v>1</v>
      </c>
      <c r="F3" s="11" t="s">
        <v>2</v>
      </c>
      <c r="G3" s="12" t="s">
        <v>3</v>
      </c>
      <c r="H3" s="13" t="s">
        <v>4</v>
      </c>
    </row>
    <row r="4" spans="4:8" x14ac:dyDescent="0.25">
      <c r="D4" s="14" t="s">
        <v>35</v>
      </c>
      <c r="E4" s="15" t="s">
        <v>20</v>
      </c>
      <c r="F4" s="15" t="s">
        <v>24</v>
      </c>
      <c r="G4" s="16">
        <v>5586</v>
      </c>
      <c r="H4" s="17">
        <v>525</v>
      </c>
    </row>
    <row r="5" spans="4:8" x14ac:dyDescent="0.25">
      <c r="D5" s="18" t="s">
        <v>26</v>
      </c>
      <c r="E5" s="19" t="s">
        <v>14</v>
      </c>
      <c r="F5" s="19" t="s">
        <v>39</v>
      </c>
      <c r="G5" s="20">
        <v>798</v>
      </c>
      <c r="H5" s="21">
        <v>519</v>
      </c>
    </row>
    <row r="6" spans="4:8" x14ac:dyDescent="0.25">
      <c r="D6" s="14" t="s">
        <v>8</v>
      </c>
      <c r="E6" s="15" t="s">
        <v>20</v>
      </c>
      <c r="F6" s="15" t="s">
        <v>31</v>
      </c>
      <c r="G6" s="16">
        <v>819</v>
      </c>
      <c r="H6" s="17">
        <v>510</v>
      </c>
    </row>
    <row r="7" spans="4:8" x14ac:dyDescent="0.25">
      <c r="D7" s="18" t="s">
        <v>27</v>
      </c>
      <c r="E7" s="19" t="s">
        <v>30</v>
      </c>
      <c r="F7" s="19" t="s">
        <v>10</v>
      </c>
      <c r="G7" s="20">
        <v>7777</v>
      </c>
      <c r="H7" s="21">
        <v>504</v>
      </c>
    </row>
    <row r="8" spans="4:8" x14ac:dyDescent="0.25">
      <c r="D8" s="14" t="s">
        <v>11</v>
      </c>
      <c r="E8" s="15" t="s">
        <v>30</v>
      </c>
      <c r="F8" s="15" t="s">
        <v>33</v>
      </c>
      <c r="G8" s="16">
        <v>8463</v>
      </c>
      <c r="H8" s="17">
        <v>492</v>
      </c>
    </row>
    <row r="9" spans="4:8" x14ac:dyDescent="0.25">
      <c r="D9" s="18" t="s">
        <v>26</v>
      </c>
      <c r="E9" s="19" t="s">
        <v>17</v>
      </c>
      <c r="F9" s="19" t="s">
        <v>18</v>
      </c>
      <c r="G9" s="20">
        <v>1785</v>
      </c>
      <c r="H9" s="21">
        <v>462</v>
      </c>
    </row>
    <row r="10" spans="4:8" x14ac:dyDescent="0.25">
      <c r="D10" s="14" t="s">
        <v>8</v>
      </c>
      <c r="E10" s="15" t="s">
        <v>9</v>
      </c>
      <c r="F10" s="15" t="s">
        <v>10</v>
      </c>
      <c r="G10" s="16">
        <v>6706</v>
      </c>
      <c r="H10" s="17">
        <v>459</v>
      </c>
    </row>
    <row r="11" spans="4:8" x14ac:dyDescent="0.25">
      <c r="D11" s="18" t="s">
        <v>16</v>
      </c>
      <c r="E11" s="19" t="s">
        <v>6</v>
      </c>
      <c r="F11" s="19" t="s">
        <v>40</v>
      </c>
      <c r="G11" s="20">
        <v>3556</v>
      </c>
      <c r="H11" s="21">
        <v>459</v>
      </c>
    </row>
    <row r="12" spans="4:8" x14ac:dyDescent="0.25">
      <c r="D12" s="14" t="s">
        <v>16</v>
      </c>
      <c r="E12" s="15" t="s">
        <v>30</v>
      </c>
      <c r="F12" s="15" t="s">
        <v>42</v>
      </c>
      <c r="G12" s="16">
        <v>8008</v>
      </c>
      <c r="H12" s="17">
        <v>456</v>
      </c>
    </row>
    <row r="13" spans="4:8" x14ac:dyDescent="0.25">
      <c r="D13" s="18" t="s">
        <v>5</v>
      </c>
      <c r="E13" s="19" t="s">
        <v>9</v>
      </c>
      <c r="F13" s="19" t="s">
        <v>7</v>
      </c>
      <c r="G13" s="20">
        <v>2275</v>
      </c>
      <c r="H13" s="21">
        <v>447</v>
      </c>
    </row>
    <row r="14" spans="4:8" x14ac:dyDescent="0.25">
      <c r="D14" s="14" t="s">
        <v>5</v>
      </c>
      <c r="E14" s="15" t="s">
        <v>9</v>
      </c>
      <c r="F14" s="15" t="s">
        <v>19</v>
      </c>
      <c r="G14" s="16">
        <v>8869</v>
      </c>
      <c r="H14" s="17">
        <v>432</v>
      </c>
    </row>
    <row r="15" spans="4:8" x14ac:dyDescent="0.25">
      <c r="D15" s="18" t="s">
        <v>16</v>
      </c>
      <c r="E15" s="19" t="s">
        <v>17</v>
      </c>
      <c r="F15" s="19" t="s">
        <v>18</v>
      </c>
      <c r="G15" s="20">
        <v>2100</v>
      </c>
      <c r="H15" s="21">
        <v>414</v>
      </c>
    </row>
    <row r="16" spans="4:8" x14ac:dyDescent="0.25">
      <c r="D16" s="14" t="s">
        <v>16</v>
      </c>
      <c r="E16" s="15" t="s">
        <v>6</v>
      </c>
      <c r="F16" s="15" t="s">
        <v>29</v>
      </c>
      <c r="G16" s="16">
        <v>1904</v>
      </c>
      <c r="H16" s="17">
        <v>405</v>
      </c>
    </row>
    <row r="17" spans="4:8" x14ac:dyDescent="0.25">
      <c r="D17" s="18" t="s">
        <v>16</v>
      </c>
      <c r="E17" s="19" t="s">
        <v>9</v>
      </c>
      <c r="F17" s="19" t="s">
        <v>12</v>
      </c>
      <c r="G17" s="20">
        <v>1302</v>
      </c>
      <c r="H17" s="21">
        <v>402</v>
      </c>
    </row>
    <row r="18" spans="4:8" x14ac:dyDescent="0.25">
      <c r="D18" s="14" t="s">
        <v>16</v>
      </c>
      <c r="E18" s="15" t="s">
        <v>17</v>
      </c>
      <c r="F18" s="15" t="s">
        <v>32</v>
      </c>
      <c r="G18" s="16">
        <v>3052</v>
      </c>
      <c r="H18" s="17">
        <v>378</v>
      </c>
    </row>
    <row r="19" spans="4:8" x14ac:dyDescent="0.25">
      <c r="D19" s="18" t="s">
        <v>5</v>
      </c>
      <c r="E19" s="19" t="s">
        <v>9</v>
      </c>
      <c r="F19" s="19" t="s">
        <v>22</v>
      </c>
      <c r="G19" s="20">
        <v>6853</v>
      </c>
      <c r="H19" s="21">
        <v>372</v>
      </c>
    </row>
    <row r="20" spans="4:8" x14ac:dyDescent="0.25">
      <c r="D20" s="14" t="s">
        <v>23</v>
      </c>
      <c r="E20" s="15" t="s">
        <v>30</v>
      </c>
      <c r="F20" s="15" t="s">
        <v>24</v>
      </c>
      <c r="G20" s="16">
        <v>1932</v>
      </c>
      <c r="H20" s="17">
        <v>369</v>
      </c>
    </row>
    <row r="21" spans="4:8" x14ac:dyDescent="0.25">
      <c r="D21" s="18" t="s">
        <v>16</v>
      </c>
      <c r="E21" s="19" t="s">
        <v>30</v>
      </c>
      <c r="F21" s="19" t="s">
        <v>7</v>
      </c>
      <c r="G21" s="20">
        <v>3402</v>
      </c>
      <c r="H21" s="21">
        <v>366</v>
      </c>
    </row>
    <row r="22" spans="4:8" x14ac:dyDescent="0.25">
      <c r="D22" s="14" t="s">
        <v>27</v>
      </c>
      <c r="E22" s="15" t="s">
        <v>6</v>
      </c>
      <c r="F22" s="15" t="s">
        <v>12</v>
      </c>
      <c r="G22" s="16">
        <v>938</v>
      </c>
      <c r="H22" s="17">
        <v>366</v>
      </c>
    </row>
    <row r="23" spans="4:8" x14ac:dyDescent="0.25">
      <c r="D23" s="18" t="s">
        <v>8</v>
      </c>
      <c r="E23" s="19" t="s">
        <v>9</v>
      </c>
      <c r="F23" s="19" t="s">
        <v>33</v>
      </c>
      <c r="G23" s="20">
        <v>2702</v>
      </c>
      <c r="H23" s="21">
        <v>363</v>
      </c>
    </row>
    <row r="24" spans="4:8" x14ac:dyDescent="0.25">
      <c r="D24" s="14" t="s">
        <v>25</v>
      </c>
      <c r="E24" s="15" t="s">
        <v>9</v>
      </c>
      <c r="F24" s="15" t="s">
        <v>32</v>
      </c>
      <c r="G24" s="16">
        <v>4480</v>
      </c>
      <c r="H24" s="17">
        <v>357</v>
      </c>
    </row>
    <row r="25" spans="4:8" x14ac:dyDescent="0.25">
      <c r="D25" s="18" t="s">
        <v>26</v>
      </c>
      <c r="E25" s="19" t="s">
        <v>20</v>
      </c>
      <c r="F25" s="19" t="s">
        <v>21</v>
      </c>
      <c r="G25" s="20">
        <v>4326</v>
      </c>
      <c r="H25" s="21">
        <v>348</v>
      </c>
    </row>
    <row r="26" spans="4:8" x14ac:dyDescent="0.25">
      <c r="D26" s="14" t="s">
        <v>25</v>
      </c>
      <c r="E26" s="15" t="s">
        <v>14</v>
      </c>
      <c r="F26" s="15" t="s">
        <v>28</v>
      </c>
      <c r="G26" s="16">
        <v>3339</v>
      </c>
      <c r="H26" s="17">
        <v>348</v>
      </c>
    </row>
    <row r="27" spans="4:8" x14ac:dyDescent="0.25">
      <c r="D27" s="18" t="s">
        <v>35</v>
      </c>
      <c r="E27" s="19" t="s">
        <v>14</v>
      </c>
      <c r="F27" s="19" t="s">
        <v>32</v>
      </c>
      <c r="G27" s="20">
        <v>2471</v>
      </c>
      <c r="H27" s="21">
        <v>342</v>
      </c>
    </row>
    <row r="28" spans="4:8" x14ac:dyDescent="0.25">
      <c r="D28" s="14" t="s">
        <v>25</v>
      </c>
      <c r="E28" s="15" t="s">
        <v>30</v>
      </c>
      <c r="F28" s="15" t="s">
        <v>33</v>
      </c>
      <c r="G28" s="16">
        <v>15610</v>
      </c>
      <c r="H28" s="17">
        <v>339</v>
      </c>
    </row>
    <row r="29" spans="4:8" x14ac:dyDescent="0.25">
      <c r="D29" s="18" t="s">
        <v>23</v>
      </c>
      <c r="E29" s="19" t="s">
        <v>6</v>
      </c>
      <c r="F29" s="19" t="s">
        <v>29</v>
      </c>
      <c r="G29" s="20">
        <v>4487</v>
      </c>
      <c r="H29" s="21">
        <v>333</v>
      </c>
    </row>
    <row r="30" spans="4:8" x14ac:dyDescent="0.25">
      <c r="D30" s="14" t="s">
        <v>27</v>
      </c>
      <c r="E30" s="15" t="s">
        <v>6</v>
      </c>
      <c r="F30" s="15" t="s">
        <v>40</v>
      </c>
      <c r="G30" s="16">
        <v>7308</v>
      </c>
      <c r="H30" s="17">
        <v>327</v>
      </c>
    </row>
    <row r="31" spans="4:8" x14ac:dyDescent="0.25">
      <c r="D31" s="18" t="s">
        <v>27</v>
      </c>
      <c r="E31" s="19" t="s">
        <v>6</v>
      </c>
      <c r="F31" s="19" t="s">
        <v>32</v>
      </c>
      <c r="G31" s="20">
        <v>4592</v>
      </c>
      <c r="H31" s="21">
        <v>324</v>
      </c>
    </row>
    <row r="32" spans="4:8" x14ac:dyDescent="0.25">
      <c r="D32" s="14" t="s">
        <v>23</v>
      </c>
      <c r="E32" s="15" t="s">
        <v>20</v>
      </c>
      <c r="F32" s="15" t="s">
        <v>7</v>
      </c>
      <c r="G32" s="16">
        <v>10129</v>
      </c>
      <c r="H32" s="17">
        <v>312</v>
      </c>
    </row>
    <row r="33" spans="4:8" x14ac:dyDescent="0.25">
      <c r="D33" s="18" t="s">
        <v>27</v>
      </c>
      <c r="E33" s="19" t="s">
        <v>30</v>
      </c>
      <c r="F33" s="19" t="s">
        <v>40</v>
      </c>
      <c r="G33" s="20">
        <v>3689</v>
      </c>
      <c r="H33" s="21">
        <v>312</v>
      </c>
    </row>
    <row r="34" spans="4:8" x14ac:dyDescent="0.25">
      <c r="D34" s="14" t="s">
        <v>13</v>
      </c>
      <c r="E34" s="15" t="s">
        <v>14</v>
      </c>
      <c r="F34" s="15" t="s">
        <v>40</v>
      </c>
      <c r="G34" s="16">
        <v>854</v>
      </c>
      <c r="H34" s="17">
        <v>309</v>
      </c>
    </row>
    <row r="35" spans="4:8" x14ac:dyDescent="0.25">
      <c r="D35" s="18" t="s">
        <v>11</v>
      </c>
      <c r="E35" s="19" t="s">
        <v>17</v>
      </c>
      <c r="F35" s="19" t="s">
        <v>38</v>
      </c>
      <c r="G35" s="20">
        <v>3920</v>
      </c>
      <c r="H35" s="21">
        <v>306</v>
      </c>
    </row>
    <row r="36" spans="4:8" x14ac:dyDescent="0.25">
      <c r="D36" s="14" t="s">
        <v>5</v>
      </c>
      <c r="E36" s="15" t="s">
        <v>14</v>
      </c>
      <c r="F36" s="15" t="s">
        <v>39</v>
      </c>
      <c r="G36" s="16">
        <v>3164</v>
      </c>
      <c r="H36" s="17">
        <v>306</v>
      </c>
    </row>
    <row r="37" spans="4:8" x14ac:dyDescent="0.25">
      <c r="D37" s="18" t="s">
        <v>27</v>
      </c>
      <c r="E37" s="19" t="s">
        <v>9</v>
      </c>
      <c r="F37" s="19" t="s">
        <v>19</v>
      </c>
      <c r="G37" s="20">
        <v>819</v>
      </c>
      <c r="H37" s="21">
        <v>306</v>
      </c>
    </row>
    <row r="38" spans="4:8" x14ac:dyDescent="0.25">
      <c r="D38" s="14" t="s">
        <v>27</v>
      </c>
      <c r="E38" s="15" t="s">
        <v>20</v>
      </c>
      <c r="F38" s="15" t="s">
        <v>42</v>
      </c>
      <c r="G38" s="16">
        <v>8841</v>
      </c>
      <c r="H38" s="17">
        <v>303</v>
      </c>
    </row>
    <row r="39" spans="4:8" x14ac:dyDescent="0.25">
      <c r="D39" s="18" t="s">
        <v>35</v>
      </c>
      <c r="E39" s="19" t="s">
        <v>14</v>
      </c>
      <c r="F39" s="19" t="s">
        <v>10</v>
      </c>
      <c r="G39" s="20">
        <v>6657</v>
      </c>
      <c r="H39" s="21">
        <v>303</v>
      </c>
    </row>
    <row r="40" spans="4:8" x14ac:dyDescent="0.25">
      <c r="D40" s="14" t="s">
        <v>26</v>
      </c>
      <c r="E40" s="15" t="s">
        <v>9</v>
      </c>
      <c r="F40" s="15" t="s">
        <v>28</v>
      </c>
      <c r="G40" s="16">
        <v>1589</v>
      </c>
      <c r="H40" s="17">
        <v>303</v>
      </c>
    </row>
    <row r="41" spans="4:8" x14ac:dyDescent="0.25">
      <c r="D41" s="18" t="s">
        <v>8</v>
      </c>
      <c r="E41" s="19" t="s">
        <v>9</v>
      </c>
      <c r="F41" s="19" t="s">
        <v>39</v>
      </c>
      <c r="G41" s="20">
        <v>4753</v>
      </c>
      <c r="H41" s="21">
        <v>300</v>
      </c>
    </row>
    <row r="42" spans="4:8" x14ac:dyDescent="0.25">
      <c r="D42" s="14" t="s">
        <v>23</v>
      </c>
      <c r="E42" s="15" t="s">
        <v>14</v>
      </c>
      <c r="F42" s="15" t="s">
        <v>36</v>
      </c>
      <c r="G42" s="16">
        <v>2870</v>
      </c>
      <c r="H42" s="17">
        <v>300</v>
      </c>
    </row>
    <row r="43" spans="4:8" x14ac:dyDescent="0.25">
      <c r="D43" s="18" t="s">
        <v>5</v>
      </c>
      <c r="E43" s="19" t="s">
        <v>20</v>
      </c>
      <c r="F43" s="19" t="s">
        <v>31</v>
      </c>
      <c r="G43" s="20">
        <v>5670</v>
      </c>
      <c r="H43" s="21">
        <v>297</v>
      </c>
    </row>
    <row r="44" spans="4:8" x14ac:dyDescent="0.25">
      <c r="D44" s="14" t="s">
        <v>13</v>
      </c>
      <c r="E44" s="15" t="s">
        <v>14</v>
      </c>
      <c r="F44" s="15" t="s">
        <v>15</v>
      </c>
      <c r="G44" s="16">
        <v>9632</v>
      </c>
      <c r="H44" s="17">
        <v>288</v>
      </c>
    </row>
    <row r="45" spans="4:8" x14ac:dyDescent="0.25">
      <c r="D45" s="18" t="s">
        <v>23</v>
      </c>
      <c r="E45" s="19" t="s">
        <v>9</v>
      </c>
      <c r="F45" s="19" t="s">
        <v>40</v>
      </c>
      <c r="G45" s="20">
        <v>5194</v>
      </c>
      <c r="H45" s="21">
        <v>288</v>
      </c>
    </row>
    <row r="46" spans="4:8" x14ac:dyDescent="0.25">
      <c r="D46" s="14" t="s">
        <v>8</v>
      </c>
      <c r="E46" s="15" t="s">
        <v>30</v>
      </c>
      <c r="F46" s="15" t="s">
        <v>21</v>
      </c>
      <c r="G46" s="16">
        <v>3507</v>
      </c>
      <c r="H46" s="17">
        <v>288</v>
      </c>
    </row>
    <row r="47" spans="4:8" x14ac:dyDescent="0.25">
      <c r="D47" s="18" t="s">
        <v>35</v>
      </c>
      <c r="E47" s="19" t="s">
        <v>6</v>
      </c>
      <c r="F47" s="19" t="s">
        <v>41</v>
      </c>
      <c r="G47" s="20">
        <v>245</v>
      </c>
      <c r="H47" s="21">
        <v>288</v>
      </c>
    </row>
    <row r="48" spans="4:8" x14ac:dyDescent="0.25">
      <c r="D48" s="14" t="s">
        <v>16</v>
      </c>
      <c r="E48" s="15" t="s">
        <v>20</v>
      </c>
      <c r="F48" s="15" t="s">
        <v>39</v>
      </c>
      <c r="G48" s="16">
        <v>1134</v>
      </c>
      <c r="H48" s="17">
        <v>282</v>
      </c>
    </row>
    <row r="49" spans="4:8" x14ac:dyDescent="0.25">
      <c r="D49" s="18" t="s">
        <v>35</v>
      </c>
      <c r="E49" s="19" t="s">
        <v>17</v>
      </c>
      <c r="F49" s="19" t="s">
        <v>41</v>
      </c>
      <c r="G49" s="20">
        <v>4858</v>
      </c>
      <c r="H49" s="21">
        <v>279</v>
      </c>
    </row>
    <row r="50" spans="4:8" x14ac:dyDescent="0.25">
      <c r="D50" s="14" t="s">
        <v>35</v>
      </c>
      <c r="E50" s="15" t="s">
        <v>9</v>
      </c>
      <c r="F50" s="15" t="s">
        <v>15</v>
      </c>
      <c r="G50" s="16">
        <v>3808</v>
      </c>
      <c r="H50" s="17">
        <v>279</v>
      </c>
    </row>
    <row r="51" spans="4:8" x14ac:dyDescent="0.25">
      <c r="D51" s="18" t="s">
        <v>27</v>
      </c>
      <c r="E51" s="19" t="s">
        <v>30</v>
      </c>
      <c r="F51" s="19" t="s">
        <v>24</v>
      </c>
      <c r="G51" s="20">
        <v>7259</v>
      </c>
      <c r="H51" s="21">
        <v>276</v>
      </c>
    </row>
    <row r="52" spans="4:8" x14ac:dyDescent="0.25">
      <c r="D52" s="14" t="s">
        <v>27</v>
      </c>
      <c r="E52" s="15" t="s">
        <v>9</v>
      </c>
      <c r="F52" s="15" t="s">
        <v>37</v>
      </c>
      <c r="G52" s="16">
        <v>6657</v>
      </c>
      <c r="H52" s="17">
        <v>276</v>
      </c>
    </row>
    <row r="53" spans="4:8" x14ac:dyDescent="0.25">
      <c r="D53" s="18" t="s">
        <v>11</v>
      </c>
      <c r="E53" s="19" t="s">
        <v>6</v>
      </c>
      <c r="F53" s="19" t="s">
        <v>32</v>
      </c>
      <c r="G53" s="20">
        <v>1085</v>
      </c>
      <c r="H53" s="21">
        <v>273</v>
      </c>
    </row>
    <row r="54" spans="4:8" x14ac:dyDescent="0.25">
      <c r="D54" s="14" t="s">
        <v>23</v>
      </c>
      <c r="E54" s="15" t="s">
        <v>20</v>
      </c>
      <c r="F54" s="15" t="s">
        <v>15</v>
      </c>
      <c r="G54" s="16">
        <v>1778</v>
      </c>
      <c r="H54" s="17">
        <v>270</v>
      </c>
    </row>
    <row r="55" spans="4:8" x14ac:dyDescent="0.25">
      <c r="D55" s="18" t="s">
        <v>16</v>
      </c>
      <c r="E55" s="19" t="s">
        <v>9</v>
      </c>
      <c r="F55" s="19" t="s">
        <v>33</v>
      </c>
      <c r="G55" s="20">
        <v>1071</v>
      </c>
      <c r="H55" s="21">
        <v>270</v>
      </c>
    </row>
    <row r="56" spans="4:8" x14ac:dyDescent="0.25">
      <c r="D56" s="14" t="s">
        <v>35</v>
      </c>
      <c r="E56" s="15" t="s">
        <v>14</v>
      </c>
      <c r="F56" s="15" t="s">
        <v>34</v>
      </c>
      <c r="G56" s="16">
        <v>2317</v>
      </c>
      <c r="H56" s="17">
        <v>261</v>
      </c>
    </row>
    <row r="57" spans="4:8" x14ac:dyDescent="0.25">
      <c r="D57" s="18" t="s">
        <v>23</v>
      </c>
      <c r="E57" s="19" t="s">
        <v>20</v>
      </c>
      <c r="F57" s="19" t="s">
        <v>40</v>
      </c>
      <c r="G57" s="20">
        <v>5677</v>
      </c>
      <c r="H57" s="21">
        <v>258</v>
      </c>
    </row>
    <row r="58" spans="4:8" x14ac:dyDescent="0.25">
      <c r="D58" s="14" t="s">
        <v>27</v>
      </c>
      <c r="E58" s="15" t="s">
        <v>9</v>
      </c>
      <c r="F58" s="15" t="s">
        <v>24</v>
      </c>
      <c r="G58" s="16">
        <v>2415</v>
      </c>
      <c r="H58" s="17">
        <v>255</v>
      </c>
    </row>
    <row r="59" spans="4:8" x14ac:dyDescent="0.25">
      <c r="D59" s="18" t="s">
        <v>23</v>
      </c>
      <c r="E59" s="19" t="s">
        <v>9</v>
      </c>
      <c r="F59" s="19" t="s">
        <v>7</v>
      </c>
      <c r="G59" s="20">
        <v>6755</v>
      </c>
      <c r="H59" s="21">
        <v>252</v>
      </c>
    </row>
    <row r="60" spans="4:8" x14ac:dyDescent="0.25">
      <c r="D60" s="14" t="s">
        <v>23</v>
      </c>
      <c r="E60" s="15" t="s">
        <v>14</v>
      </c>
      <c r="F60" s="15" t="s">
        <v>32</v>
      </c>
      <c r="G60" s="16">
        <v>5551</v>
      </c>
      <c r="H60" s="17">
        <v>252</v>
      </c>
    </row>
    <row r="61" spans="4:8" x14ac:dyDescent="0.25">
      <c r="D61" s="18" t="s">
        <v>25</v>
      </c>
      <c r="E61" s="19" t="s">
        <v>17</v>
      </c>
      <c r="F61" s="19" t="s">
        <v>15</v>
      </c>
      <c r="G61" s="20">
        <v>385</v>
      </c>
      <c r="H61" s="21">
        <v>249</v>
      </c>
    </row>
    <row r="62" spans="4:8" x14ac:dyDescent="0.25">
      <c r="D62" s="14" t="s">
        <v>25</v>
      </c>
      <c r="E62" s="15" t="s">
        <v>9</v>
      </c>
      <c r="F62" s="15" t="s">
        <v>21</v>
      </c>
      <c r="G62" s="16">
        <v>4753</v>
      </c>
      <c r="H62" s="17">
        <v>246</v>
      </c>
    </row>
    <row r="63" spans="4:8" x14ac:dyDescent="0.25">
      <c r="D63" s="18" t="s">
        <v>23</v>
      </c>
      <c r="E63" s="19" t="s">
        <v>17</v>
      </c>
      <c r="F63" s="19" t="s">
        <v>28</v>
      </c>
      <c r="G63" s="20">
        <v>4438</v>
      </c>
      <c r="H63" s="21">
        <v>246</v>
      </c>
    </row>
    <row r="64" spans="4:8" x14ac:dyDescent="0.25">
      <c r="D64" s="14" t="s">
        <v>26</v>
      </c>
      <c r="E64" s="15" t="s">
        <v>14</v>
      </c>
      <c r="F64" s="15" t="s">
        <v>21</v>
      </c>
      <c r="G64" s="16">
        <v>3094</v>
      </c>
      <c r="H64" s="17">
        <v>246</v>
      </c>
    </row>
    <row r="65" spans="4:8" x14ac:dyDescent="0.25">
      <c r="D65" s="18" t="s">
        <v>11</v>
      </c>
      <c r="E65" s="19" t="s">
        <v>6</v>
      </c>
      <c r="F65" s="19" t="s">
        <v>42</v>
      </c>
      <c r="G65" s="20">
        <v>2856</v>
      </c>
      <c r="H65" s="21">
        <v>246</v>
      </c>
    </row>
    <row r="66" spans="4:8" x14ac:dyDescent="0.25">
      <c r="D66" s="14" t="s">
        <v>11</v>
      </c>
      <c r="E66" s="15" t="s">
        <v>9</v>
      </c>
      <c r="F66" s="15" t="s">
        <v>37</v>
      </c>
      <c r="G66" s="16">
        <v>7833</v>
      </c>
      <c r="H66" s="17">
        <v>243</v>
      </c>
    </row>
    <row r="67" spans="4:8" x14ac:dyDescent="0.25">
      <c r="D67" s="18" t="s">
        <v>23</v>
      </c>
      <c r="E67" s="19" t="s">
        <v>9</v>
      </c>
      <c r="F67" s="19" t="s">
        <v>36</v>
      </c>
      <c r="G67" s="20">
        <v>4585</v>
      </c>
      <c r="H67" s="21">
        <v>240</v>
      </c>
    </row>
    <row r="68" spans="4:8" x14ac:dyDescent="0.25">
      <c r="D68" s="14" t="s">
        <v>13</v>
      </c>
      <c r="E68" s="15" t="s">
        <v>6</v>
      </c>
      <c r="F68" s="15" t="s">
        <v>7</v>
      </c>
      <c r="G68" s="16">
        <v>1526</v>
      </c>
      <c r="H68" s="17">
        <v>240</v>
      </c>
    </row>
    <row r="69" spans="4:8" x14ac:dyDescent="0.25">
      <c r="D69" s="18" t="s">
        <v>25</v>
      </c>
      <c r="E69" s="19" t="s">
        <v>30</v>
      </c>
      <c r="F69" s="19" t="s">
        <v>22</v>
      </c>
      <c r="G69" s="20">
        <v>6279</v>
      </c>
      <c r="H69" s="21">
        <v>237</v>
      </c>
    </row>
    <row r="70" spans="4:8" x14ac:dyDescent="0.25">
      <c r="D70" s="14" t="s">
        <v>5</v>
      </c>
      <c r="E70" s="15" t="s">
        <v>9</v>
      </c>
      <c r="F70" s="15" t="s">
        <v>10</v>
      </c>
      <c r="G70" s="16">
        <v>12348</v>
      </c>
      <c r="H70" s="17">
        <v>234</v>
      </c>
    </row>
    <row r="71" spans="4:8" x14ac:dyDescent="0.25">
      <c r="D71" s="18" t="s">
        <v>27</v>
      </c>
      <c r="E71" s="19" t="s">
        <v>9</v>
      </c>
      <c r="F71" s="19" t="s">
        <v>18</v>
      </c>
      <c r="G71" s="20">
        <v>2464</v>
      </c>
      <c r="H71" s="21">
        <v>234</v>
      </c>
    </row>
    <row r="72" spans="4:8" x14ac:dyDescent="0.25">
      <c r="D72" s="14" t="s">
        <v>8</v>
      </c>
      <c r="E72" s="15" t="s">
        <v>20</v>
      </c>
      <c r="F72" s="15" t="s">
        <v>34</v>
      </c>
      <c r="G72" s="16">
        <v>1701</v>
      </c>
      <c r="H72" s="17">
        <v>234</v>
      </c>
    </row>
    <row r="73" spans="4:8" x14ac:dyDescent="0.25">
      <c r="D73" s="18" t="s">
        <v>13</v>
      </c>
      <c r="E73" s="19" t="s">
        <v>14</v>
      </c>
      <c r="F73" s="19" t="s">
        <v>31</v>
      </c>
      <c r="G73" s="20">
        <v>10311</v>
      </c>
      <c r="H73" s="21">
        <v>231</v>
      </c>
    </row>
    <row r="74" spans="4:8" x14ac:dyDescent="0.25">
      <c r="D74" s="14" t="s">
        <v>13</v>
      </c>
      <c r="E74" s="15" t="s">
        <v>6</v>
      </c>
      <c r="F74" s="15" t="s">
        <v>37</v>
      </c>
      <c r="G74" s="16">
        <v>714</v>
      </c>
      <c r="H74" s="17">
        <v>231</v>
      </c>
    </row>
    <row r="75" spans="4:8" x14ac:dyDescent="0.25">
      <c r="D75" s="18" t="s">
        <v>35</v>
      </c>
      <c r="E75" s="19" t="s">
        <v>9</v>
      </c>
      <c r="F75" s="19" t="s">
        <v>41</v>
      </c>
      <c r="G75" s="20">
        <v>567</v>
      </c>
      <c r="H75" s="21">
        <v>228</v>
      </c>
    </row>
    <row r="76" spans="4:8" x14ac:dyDescent="0.25">
      <c r="D76" s="14" t="s">
        <v>23</v>
      </c>
      <c r="E76" s="15" t="s">
        <v>6</v>
      </c>
      <c r="F76" s="15" t="s">
        <v>24</v>
      </c>
      <c r="G76" s="16">
        <v>6608</v>
      </c>
      <c r="H76" s="17">
        <v>225</v>
      </c>
    </row>
    <row r="77" spans="4:8" x14ac:dyDescent="0.25">
      <c r="D77" s="18" t="s">
        <v>5</v>
      </c>
      <c r="E77" s="19" t="s">
        <v>17</v>
      </c>
      <c r="F77" s="19" t="s">
        <v>40</v>
      </c>
      <c r="G77" s="20">
        <v>3101</v>
      </c>
      <c r="H77" s="21">
        <v>225</v>
      </c>
    </row>
    <row r="78" spans="4:8" x14ac:dyDescent="0.25">
      <c r="D78" s="14" t="s">
        <v>13</v>
      </c>
      <c r="E78" s="15" t="s">
        <v>30</v>
      </c>
      <c r="F78" s="15" t="s">
        <v>29</v>
      </c>
      <c r="G78" s="16">
        <v>1274</v>
      </c>
      <c r="H78" s="17">
        <v>225</v>
      </c>
    </row>
    <row r="79" spans="4:8" x14ac:dyDescent="0.25">
      <c r="D79" s="18" t="s">
        <v>8</v>
      </c>
      <c r="E79" s="19" t="s">
        <v>30</v>
      </c>
      <c r="F79" s="19" t="s">
        <v>29</v>
      </c>
      <c r="G79" s="20">
        <v>2009</v>
      </c>
      <c r="H79" s="21">
        <v>219</v>
      </c>
    </row>
    <row r="80" spans="4:8" x14ac:dyDescent="0.25">
      <c r="D80" s="14" t="s">
        <v>13</v>
      </c>
      <c r="E80" s="15" t="s">
        <v>9</v>
      </c>
      <c r="F80" s="15" t="s">
        <v>40</v>
      </c>
      <c r="G80" s="16">
        <v>7455</v>
      </c>
      <c r="H80" s="17">
        <v>216</v>
      </c>
    </row>
    <row r="81" spans="4:8" x14ac:dyDescent="0.25">
      <c r="D81" s="18" t="s">
        <v>26</v>
      </c>
      <c r="E81" s="19" t="s">
        <v>17</v>
      </c>
      <c r="F81" s="19" t="s">
        <v>41</v>
      </c>
      <c r="G81" s="20">
        <v>7651</v>
      </c>
      <c r="H81" s="21">
        <v>213</v>
      </c>
    </row>
    <row r="82" spans="4:8" x14ac:dyDescent="0.25">
      <c r="D82" s="14" t="s">
        <v>8</v>
      </c>
      <c r="E82" s="15" t="s">
        <v>20</v>
      </c>
      <c r="F82" s="15" t="s">
        <v>10</v>
      </c>
      <c r="G82" s="16">
        <v>3752</v>
      </c>
      <c r="H82" s="17">
        <v>213</v>
      </c>
    </row>
    <row r="83" spans="4:8" x14ac:dyDescent="0.25">
      <c r="D83" s="18" t="s">
        <v>8</v>
      </c>
      <c r="E83" s="19" t="s">
        <v>17</v>
      </c>
      <c r="F83" s="19" t="s">
        <v>21</v>
      </c>
      <c r="G83" s="20">
        <v>8890</v>
      </c>
      <c r="H83" s="21">
        <v>210</v>
      </c>
    </row>
    <row r="84" spans="4:8" x14ac:dyDescent="0.25">
      <c r="D84" s="14" t="s">
        <v>8</v>
      </c>
      <c r="E84" s="15" t="s">
        <v>9</v>
      </c>
      <c r="F84" s="15" t="s">
        <v>22</v>
      </c>
      <c r="G84" s="16">
        <v>5012</v>
      </c>
      <c r="H84" s="17">
        <v>210</v>
      </c>
    </row>
    <row r="85" spans="4:8" x14ac:dyDescent="0.25">
      <c r="D85" s="18" t="s">
        <v>23</v>
      </c>
      <c r="E85" s="19" t="s">
        <v>6</v>
      </c>
      <c r="F85" s="19" t="s">
        <v>22</v>
      </c>
      <c r="G85" s="20">
        <v>9835</v>
      </c>
      <c r="H85" s="21">
        <v>207</v>
      </c>
    </row>
    <row r="86" spans="4:8" x14ac:dyDescent="0.25">
      <c r="D86" s="14" t="s">
        <v>16</v>
      </c>
      <c r="E86" s="15" t="s">
        <v>30</v>
      </c>
      <c r="F86" s="15" t="s">
        <v>39</v>
      </c>
      <c r="G86" s="16">
        <v>4242</v>
      </c>
      <c r="H86" s="17">
        <v>207</v>
      </c>
    </row>
    <row r="87" spans="4:8" x14ac:dyDescent="0.25">
      <c r="D87" s="18" t="s">
        <v>11</v>
      </c>
      <c r="E87" s="19" t="s">
        <v>6</v>
      </c>
      <c r="F87" s="19" t="s">
        <v>12</v>
      </c>
      <c r="G87" s="20">
        <v>259</v>
      </c>
      <c r="H87" s="21">
        <v>207</v>
      </c>
    </row>
    <row r="88" spans="4:8" x14ac:dyDescent="0.25">
      <c r="D88" s="14" t="s">
        <v>11</v>
      </c>
      <c r="E88" s="15" t="s">
        <v>14</v>
      </c>
      <c r="F88" s="15" t="s">
        <v>39</v>
      </c>
      <c r="G88" s="16">
        <v>11522</v>
      </c>
      <c r="H88" s="17">
        <v>204</v>
      </c>
    </row>
    <row r="89" spans="4:8" x14ac:dyDescent="0.25">
      <c r="D89" s="18" t="s">
        <v>35</v>
      </c>
      <c r="E89" s="19" t="s">
        <v>30</v>
      </c>
      <c r="F89" s="19" t="s">
        <v>36</v>
      </c>
      <c r="G89" s="20">
        <v>5355</v>
      </c>
      <c r="H89" s="21">
        <v>204</v>
      </c>
    </row>
    <row r="90" spans="4:8" x14ac:dyDescent="0.25">
      <c r="D90" s="14" t="s">
        <v>11</v>
      </c>
      <c r="E90" s="15" t="s">
        <v>17</v>
      </c>
      <c r="F90" s="15" t="s">
        <v>15</v>
      </c>
      <c r="G90" s="16">
        <v>2639</v>
      </c>
      <c r="H90" s="17">
        <v>204</v>
      </c>
    </row>
    <row r="91" spans="4:8" x14ac:dyDescent="0.25">
      <c r="D91" s="18" t="s">
        <v>8</v>
      </c>
      <c r="E91" s="19" t="s">
        <v>6</v>
      </c>
      <c r="F91" s="19" t="s">
        <v>36</v>
      </c>
      <c r="G91" s="20">
        <v>1771</v>
      </c>
      <c r="H91" s="21">
        <v>204</v>
      </c>
    </row>
    <row r="92" spans="4:8" x14ac:dyDescent="0.25">
      <c r="D92" s="14" t="s">
        <v>13</v>
      </c>
      <c r="E92" s="15" t="s">
        <v>14</v>
      </c>
      <c r="F92" s="15" t="s">
        <v>42</v>
      </c>
      <c r="G92" s="16">
        <v>98</v>
      </c>
      <c r="H92" s="17">
        <v>204</v>
      </c>
    </row>
    <row r="93" spans="4:8" x14ac:dyDescent="0.25">
      <c r="D93" s="18" t="s">
        <v>25</v>
      </c>
      <c r="E93" s="19" t="s">
        <v>9</v>
      </c>
      <c r="F93" s="19" t="s">
        <v>37</v>
      </c>
      <c r="G93" s="20">
        <v>13391</v>
      </c>
      <c r="H93" s="21">
        <v>201</v>
      </c>
    </row>
    <row r="94" spans="4:8" x14ac:dyDescent="0.25">
      <c r="D94" s="14" t="s">
        <v>26</v>
      </c>
      <c r="E94" s="15" t="s">
        <v>6</v>
      </c>
      <c r="F94" s="15" t="s">
        <v>28</v>
      </c>
      <c r="G94" s="16">
        <v>9926</v>
      </c>
      <c r="H94" s="17">
        <v>201</v>
      </c>
    </row>
    <row r="95" spans="4:8" x14ac:dyDescent="0.25">
      <c r="D95" s="18" t="s">
        <v>25</v>
      </c>
      <c r="E95" s="19" t="s">
        <v>30</v>
      </c>
      <c r="F95" s="19" t="s">
        <v>37</v>
      </c>
      <c r="G95" s="20">
        <v>7280</v>
      </c>
      <c r="H95" s="21">
        <v>201</v>
      </c>
    </row>
    <row r="96" spans="4:8" x14ac:dyDescent="0.25">
      <c r="D96" s="14" t="s">
        <v>5</v>
      </c>
      <c r="E96" s="15" t="s">
        <v>14</v>
      </c>
      <c r="F96" s="15" t="s">
        <v>31</v>
      </c>
      <c r="G96" s="16">
        <v>4424</v>
      </c>
      <c r="H96" s="17">
        <v>201</v>
      </c>
    </row>
    <row r="97" spans="4:8" x14ac:dyDescent="0.25">
      <c r="D97" s="18" t="s">
        <v>23</v>
      </c>
      <c r="E97" s="19" t="s">
        <v>17</v>
      </c>
      <c r="F97" s="19" t="s">
        <v>39</v>
      </c>
      <c r="G97" s="20">
        <v>966</v>
      </c>
      <c r="H97" s="21">
        <v>198</v>
      </c>
    </row>
    <row r="98" spans="4:8" x14ac:dyDescent="0.25">
      <c r="D98" s="14" t="s">
        <v>35</v>
      </c>
      <c r="E98" s="15" t="s">
        <v>9</v>
      </c>
      <c r="F98" s="15" t="s">
        <v>33</v>
      </c>
      <c r="G98" s="16">
        <v>1974</v>
      </c>
      <c r="H98" s="17">
        <v>195</v>
      </c>
    </row>
    <row r="99" spans="4:8" x14ac:dyDescent="0.25">
      <c r="D99" s="18" t="s">
        <v>8</v>
      </c>
      <c r="E99" s="19" t="s">
        <v>6</v>
      </c>
      <c r="F99" s="19" t="s">
        <v>22</v>
      </c>
      <c r="G99" s="20">
        <v>1890</v>
      </c>
      <c r="H99" s="21">
        <v>195</v>
      </c>
    </row>
    <row r="100" spans="4:8" x14ac:dyDescent="0.25">
      <c r="D100" s="14" t="s">
        <v>25</v>
      </c>
      <c r="E100" s="15" t="s">
        <v>30</v>
      </c>
      <c r="F100" s="15" t="s">
        <v>36</v>
      </c>
      <c r="G100" s="16">
        <v>861</v>
      </c>
      <c r="H100" s="17">
        <v>195</v>
      </c>
    </row>
    <row r="101" spans="4:8" x14ac:dyDescent="0.25">
      <c r="D101" s="18" t="s">
        <v>13</v>
      </c>
      <c r="E101" s="19" t="s">
        <v>14</v>
      </c>
      <c r="F101" s="19" t="s">
        <v>36</v>
      </c>
      <c r="G101" s="20">
        <v>1925</v>
      </c>
      <c r="H101" s="21">
        <v>192</v>
      </c>
    </row>
    <row r="102" spans="4:8" x14ac:dyDescent="0.25">
      <c r="D102" s="14" t="s">
        <v>23</v>
      </c>
      <c r="E102" s="15" t="s">
        <v>30</v>
      </c>
      <c r="F102" s="15" t="s">
        <v>38</v>
      </c>
      <c r="G102" s="16">
        <v>8862</v>
      </c>
      <c r="H102" s="17">
        <v>189</v>
      </c>
    </row>
    <row r="103" spans="4:8" x14ac:dyDescent="0.25">
      <c r="D103" s="18" t="s">
        <v>16</v>
      </c>
      <c r="E103" s="19" t="s">
        <v>6</v>
      </c>
      <c r="F103" s="19" t="s">
        <v>34</v>
      </c>
      <c r="G103" s="20">
        <v>4949</v>
      </c>
      <c r="H103" s="21">
        <v>189</v>
      </c>
    </row>
    <row r="104" spans="4:8" x14ac:dyDescent="0.25">
      <c r="D104" s="14" t="s">
        <v>11</v>
      </c>
      <c r="E104" s="15" t="s">
        <v>14</v>
      </c>
      <c r="F104" s="15" t="s">
        <v>10</v>
      </c>
      <c r="G104" s="16">
        <v>2954</v>
      </c>
      <c r="H104" s="17">
        <v>189</v>
      </c>
    </row>
    <row r="105" spans="4:8" x14ac:dyDescent="0.25">
      <c r="D105" s="18" t="s">
        <v>11</v>
      </c>
      <c r="E105" s="19" t="s">
        <v>30</v>
      </c>
      <c r="F105" s="19" t="s">
        <v>29</v>
      </c>
      <c r="G105" s="20">
        <v>938</v>
      </c>
      <c r="H105" s="21">
        <v>189</v>
      </c>
    </row>
    <row r="106" spans="4:8" x14ac:dyDescent="0.25">
      <c r="D106" s="14" t="s">
        <v>13</v>
      </c>
      <c r="E106" s="15" t="s">
        <v>9</v>
      </c>
      <c r="F106" s="15" t="s">
        <v>37</v>
      </c>
      <c r="G106" s="16">
        <v>2114</v>
      </c>
      <c r="H106" s="17">
        <v>186</v>
      </c>
    </row>
    <row r="107" spans="4:8" x14ac:dyDescent="0.25">
      <c r="D107" s="18" t="s">
        <v>8</v>
      </c>
      <c r="E107" s="19" t="s">
        <v>17</v>
      </c>
      <c r="F107" s="19" t="s">
        <v>7</v>
      </c>
      <c r="G107" s="20">
        <v>7021</v>
      </c>
      <c r="H107" s="21">
        <v>183</v>
      </c>
    </row>
    <row r="108" spans="4:8" x14ac:dyDescent="0.25">
      <c r="D108" s="14" t="s">
        <v>26</v>
      </c>
      <c r="E108" s="15" t="s">
        <v>20</v>
      </c>
      <c r="F108" s="15" t="s">
        <v>40</v>
      </c>
      <c r="G108" s="16">
        <v>6580</v>
      </c>
      <c r="H108" s="17">
        <v>183</v>
      </c>
    </row>
    <row r="109" spans="4:8" x14ac:dyDescent="0.25">
      <c r="D109" s="18" t="s">
        <v>16</v>
      </c>
      <c r="E109" s="19" t="s">
        <v>9</v>
      </c>
      <c r="F109" s="19" t="s">
        <v>39</v>
      </c>
      <c r="G109" s="20">
        <v>3864</v>
      </c>
      <c r="H109" s="21">
        <v>177</v>
      </c>
    </row>
    <row r="110" spans="4:8" x14ac:dyDescent="0.25">
      <c r="D110" s="14" t="s">
        <v>23</v>
      </c>
      <c r="E110" s="15" t="s">
        <v>14</v>
      </c>
      <c r="F110" s="15" t="s">
        <v>15</v>
      </c>
      <c r="G110" s="16">
        <v>2646</v>
      </c>
      <c r="H110" s="17">
        <v>177</v>
      </c>
    </row>
    <row r="111" spans="4:8" x14ac:dyDescent="0.25">
      <c r="D111" s="18" t="s">
        <v>13</v>
      </c>
      <c r="E111" s="19" t="s">
        <v>6</v>
      </c>
      <c r="F111" s="19" t="s">
        <v>42</v>
      </c>
      <c r="G111" s="20">
        <v>2324</v>
      </c>
      <c r="H111" s="21">
        <v>177</v>
      </c>
    </row>
    <row r="112" spans="4:8" x14ac:dyDescent="0.25">
      <c r="D112" s="14" t="s">
        <v>13</v>
      </c>
      <c r="E112" s="15" t="s">
        <v>30</v>
      </c>
      <c r="F112" s="15" t="s">
        <v>19</v>
      </c>
      <c r="G112" s="16">
        <v>7847</v>
      </c>
      <c r="H112" s="17">
        <v>174</v>
      </c>
    </row>
    <row r="113" spans="4:8" x14ac:dyDescent="0.25">
      <c r="D113" s="18" t="s">
        <v>13</v>
      </c>
      <c r="E113" s="19" t="s">
        <v>14</v>
      </c>
      <c r="F113" s="19" t="s">
        <v>7</v>
      </c>
      <c r="G113" s="20">
        <v>6118</v>
      </c>
      <c r="H113" s="21">
        <v>174</v>
      </c>
    </row>
    <row r="114" spans="4:8" x14ac:dyDescent="0.25">
      <c r="D114" s="14" t="s">
        <v>5</v>
      </c>
      <c r="E114" s="15" t="s">
        <v>9</v>
      </c>
      <c r="F114" s="15" t="s">
        <v>29</v>
      </c>
      <c r="G114" s="16">
        <v>4725</v>
      </c>
      <c r="H114" s="17">
        <v>174</v>
      </c>
    </row>
    <row r="115" spans="4:8" x14ac:dyDescent="0.25">
      <c r="D115" s="18" t="s">
        <v>11</v>
      </c>
      <c r="E115" s="19" t="s">
        <v>30</v>
      </c>
      <c r="F115" s="19" t="s">
        <v>28</v>
      </c>
      <c r="G115" s="20">
        <v>707</v>
      </c>
      <c r="H115" s="21">
        <v>174</v>
      </c>
    </row>
    <row r="116" spans="4:8" x14ac:dyDescent="0.25">
      <c r="D116" s="14" t="s">
        <v>27</v>
      </c>
      <c r="E116" s="15" t="s">
        <v>17</v>
      </c>
      <c r="F116" s="15" t="s">
        <v>42</v>
      </c>
      <c r="G116" s="16">
        <v>4956</v>
      </c>
      <c r="H116" s="17">
        <v>171</v>
      </c>
    </row>
    <row r="117" spans="4:8" x14ac:dyDescent="0.25">
      <c r="D117" s="18" t="s">
        <v>25</v>
      </c>
      <c r="E117" s="19" t="s">
        <v>17</v>
      </c>
      <c r="F117" s="19" t="s">
        <v>38</v>
      </c>
      <c r="G117" s="20">
        <v>4018</v>
      </c>
      <c r="H117" s="21">
        <v>171</v>
      </c>
    </row>
    <row r="118" spans="4:8" x14ac:dyDescent="0.25">
      <c r="D118" s="14" t="s">
        <v>25</v>
      </c>
      <c r="E118" s="15" t="s">
        <v>20</v>
      </c>
      <c r="F118" s="15" t="s">
        <v>36</v>
      </c>
      <c r="G118" s="16">
        <v>5474</v>
      </c>
      <c r="H118" s="17">
        <v>168</v>
      </c>
    </row>
    <row r="119" spans="4:8" x14ac:dyDescent="0.25">
      <c r="D119" s="18" t="s">
        <v>8</v>
      </c>
      <c r="E119" s="19" t="s">
        <v>9</v>
      </c>
      <c r="F119" s="19" t="s">
        <v>32</v>
      </c>
      <c r="G119" s="20">
        <v>2023</v>
      </c>
      <c r="H119" s="21">
        <v>168</v>
      </c>
    </row>
    <row r="120" spans="4:8" x14ac:dyDescent="0.25">
      <c r="D120" s="14" t="s">
        <v>27</v>
      </c>
      <c r="E120" s="15" t="s">
        <v>17</v>
      </c>
      <c r="F120" s="15" t="s">
        <v>29</v>
      </c>
      <c r="G120" s="16">
        <v>21</v>
      </c>
      <c r="H120" s="17">
        <v>168</v>
      </c>
    </row>
    <row r="121" spans="4:8" x14ac:dyDescent="0.25">
      <c r="D121" s="18" t="s">
        <v>27</v>
      </c>
      <c r="E121" s="19" t="s">
        <v>14</v>
      </c>
      <c r="F121" s="19" t="s">
        <v>34</v>
      </c>
      <c r="G121" s="20">
        <v>3773</v>
      </c>
      <c r="H121" s="21">
        <v>165</v>
      </c>
    </row>
    <row r="122" spans="4:8" x14ac:dyDescent="0.25">
      <c r="D122" s="14" t="s">
        <v>26</v>
      </c>
      <c r="E122" s="15" t="s">
        <v>17</v>
      </c>
      <c r="F122" s="15" t="s">
        <v>33</v>
      </c>
      <c r="G122" s="16">
        <v>9443</v>
      </c>
      <c r="H122" s="17">
        <v>162</v>
      </c>
    </row>
    <row r="123" spans="4:8" x14ac:dyDescent="0.25">
      <c r="D123" s="18" t="s">
        <v>5</v>
      </c>
      <c r="E123" s="19" t="s">
        <v>30</v>
      </c>
      <c r="F123" s="19" t="s">
        <v>36</v>
      </c>
      <c r="G123" s="20">
        <v>4018</v>
      </c>
      <c r="H123" s="21">
        <v>162</v>
      </c>
    </row>
    <row r="124" spans="4:8" x14ac:dyDescent="0.25">
      <c r="D124" s="14" t="s">
        <v>27</v>
      </c>
      <c r="E124" s="15" t="s">
        <v>14</v>
      </c>
      <c r="F124" s="15" t="s">
        <v>40</v>
      </c>
      <c r="G124" s="16">
        <v>973</v>
      </c>
      <c r="H124" s="17">
        <v>162</v>
      </c>
    </row>
    <row r="125" spans="4:8" x14ac:dyDescent="0.25">
      <c r="D125" s="18" t="s">
        <v>5</v>
      </c>
      <c r="E125" s="19" t="s">
        <v>30</v>
      </c>
      <c r="F125" s="19" t="s">
        <v>19</v>
      </c>
      <c r="G125" s="20">
        <v>3794</v>
      </c>
      <c r="H125" s="21">
        <v>159</v>
      </c>
    </row>
    <row r="126" spans="4:8" x14ac:dyDescent="0.25">
      <c r="D126" s="14" t="s">
        <v>11</v>
      </c>
      <c r="E126" s="15" t="s">
        <v>9</v>
      </c>
      <c r="F126" s="15" t="s">
        <v>42</v>
      </c>
      <c r="G126" s="16">
        <v>98</v>
      </c>
      <c r="H126" s="17">
        <v>159</v>
      </c>
    </row>
    <row r="127" spans="4:8" x14ac:dyDescent="0.25">
      <c r="D127" s="18" t="s">
        <v>5</v>
      </c>
      <c r="E127" s="19" t="s">
        <v>30</v>
      </c>
      <c r="F127" s="19" t="s">
        <v>28</v>
      </c>
      <c r="G127" s="20">
        <v>5019</v>
      </c>
      <c r="H127" s="21">
        <v>156</v>
      </c>
    </row>
    <row r="128" spans="4:8" x14ac:dyDescent="0.25">
      <c r="D128" s="14" t="s">
        <v>16</v>
      </c>
      <c r="E128" s="15" t="s">
        <v>14</v>
      </c>
      <c r="F128" s="15" t="s">
        <v>28</v>
      </c>
      <c r="G128" s="16">
        <v>4970</v>
      </c>
      <c r="H128" s="17">
        <v>156</v>
      </c>
    </row>
    <row r="129" spans="4:8" x14ac:dyDescent="0.25">
      <c r="D129" s="18" t="s">
        <v>11</v>
      </c>
      <c r="E129" s="19" t="s">
        <v>6</v>
      </c>
      <c r="F129" s="19" t="s">
        <v>18</v>
      </c>
      <c r="G129" s="20">
        <v>4305</v>
      </c>
      <c r="H129" s="21">
        <v>156</v>
      </c>
    </row>
    <row r="130" spans="4:8" x14ac:dyDescent="0.25">
      <c r="D130" s="14" t="s">
        <v>26</v>
      </c>
      <c r="E130" s="15" t="s">
        <v>20</v>
      </c>
      <c r="F130" s="15" t="s">
        <v>34</v>
      </c>
      <c r="G130" s="16">
        <v>4417</v>
      </c>
      <c r="H130" s="17">
        <v>153</v>
      </c>
    </row>
    <row r="131" spans="4:8" x14ac:dyDescent="0.25">
      <c r="D131" s="18" t="s">
        <v>11</v>
      </c>
      <c r="E131" s="19" t="s">
        <v>30</v>
      </c>
      <c r="F131" s="19" t="s">
        <v>40</v>
      </c>
      <c r="G131" s="20">
        <v>14329</v>
      </c>
      <c r="H131" s="21">
        <v>150</v>
      </c>
    </row>
    <row r="132" spans="4:8" x14ac:dyDescent="0.25">
      <c r="D132" s="14" t="s">
        <v>8</v>
      </c>
      <c r="E132" s="15" t="s">
        <v>14</v>
      </c>
      <c r="F132" s="15" t="s">
        <v>34</v>
      </c>
      <c r="G132" s="16">
        <v>5019</v>
      </c>
      <c r="H132" s="17">
        <v>150</v>
      </c>
    </row>
    <row r="133" spans="4:8" x14ac:dyDescent="0.25">
      <c r="D133" s="18" t="s">
        <v>16</v>
      </c>
      <c r="E133" s="19" t="s">
        <v>30</v>
      </c>
      <c r="F133" s="19" t="s">
        <v>28</v>
      </c>
      <c r="G133" s="20">
        <v>3759</v>
      </c>
      <c r="H133" s="21">
        <v>150</v>
      </c>
    </row>
    <row r="134" spans="4:8" x14ac:dyDescent="0.25">
      <c r="D134" s="14" t="s">
        <v>8</v>
      </c>
      <c r="E134" s="15" t="s">
        <v>6</v>
      </c>
      <c r="F134" s="15" t="s">
        <v>7</v>
      </c>
      <c r="G134" s="16">
        <v>42</v>
      </c>
      <c r="H134" s="17">
        <v>150</v>
      </c>
    </row>
    <row r="135" spans="4:8" x14ac:dyDescent="0.25">
      <c r="D135" s="18" t="s">
        <v>11</v>
      </c>
      <c r="E135" s="19" t="s">
        <v>9</v>
      </c>
      <c r="F135" s="19" t="s">
        <v>12</v>
      </c>
      <c r="G135" s="20">
        <v>959</v>
      </c>
      <c r="H135" s="21">
        <v>147</v>
      </c>
    </row>
    <row r="136" spans="4:8" x14ac:dyDescent="0.25">
      <c r="D136" s="14" t="s">
        <v>26</v>
      </c>
      <c r="E136" s="15" t="s">
        <v>17</v>
      </c>
      <c r="F136" s="15" t="s">
        <v>40</v>
      </c>
      <c r="G136" s="16">
        <v>6027</v>
      </c>
      <c r="H136" s="17">
        <v>144</v>
      </c>
    </row>
    <row r="137" spans="4:8" x14ac:dyDescent="0.25">
      <c r="D137" s="18" t="s">
        <v>27</v>
      </c>
      <c r="E137" s="19" t="s">
        <v>6</v>
      </c>
      <c r="F137" s="19" t="s">
        <v>28</v>
      </c>
      <c r="G137" s="20">
        <v>3983</v>
      </c>
      <c r="H137" s="21">
        <v>144</v>
      </c>
    </row>
    <row r="138" spans="4:8" x14ac:dyDescent="0.25">
      <c r="D138" s="14" t="s">
        <v>11</v>
      </c>
      <c r="E138" s="15" t="s">
        <v>9</v>
      </c>
      <c r="F138" s="15" t="s">
        <v>39</v>
      </c>
      <c r="G138" s="16">
        <v>2429</v>
      </c>
      <c r="H138" s="17">
        <v>144</v>
      </c>
    </row>
    <row r="139" spans="4:8" x14ac:dyDescent="0.25">
      <c r="D139" s="18" t="s">
        <v>13</v>
      </c>
      <c r="E139" s="19" t="s">
        <v>30</v>
      </c>
      <c r="F139" s="19" t="s">
        <v>22</v>
      </c>
      <c r="G139" s="20">
        <v>336</v>
      </c>
      <c r="H139" s="21">
        <v>144</v>
      </c>
    </row>
    <row r="140" spans="4:8" x14ac:dyDescent="0.25">
      <c r="D140" s="14" t="s">
        <v>35</v>
      </c>
      <c r="E140" s="15" t="s">
        <v>20</v>
      </c>
      <c r="F140" s="15" t="s">
        <v>22</v>
      </c>
      <c r="G140" s="16">
        <v>2205</v>
      </c>
      <c r="H140" s="17">
        <v>141</v>
      </c>
    </row>
    <row r="141" spans="4:8" x14ac:dyDescent="0.25">
      <c r="D141" s="18" t="s">
        <v>26</v>
      </c>
      <c r="E141" s="19" t="s">
        <v>17</v>
      </c>
      <c r="F141" s="19" t="s">
        <v>22</v>
      </c>
      <c r="G141" s="20">
        <v>1568</v>
      </c>
      <c r="H141" s="21">
        <v>141</v>
      </c>
    </row>
    <row r="142" spans="4:8" x14ac:dyDescent="0.25">
      <c r="D142" s="14" t="s">
        <v>26</v>
      </c>
      <c r="E142" s="15" t="s">
        <v>6</v>
      </c>
      <c r="F142" s="15" t="s">
        <v>15</v>
      </c>
      <c r="G142" s="16">
        <v>11571</v>
      </c>
      <c r="H142" s="17">
        <v>138</v>
      </c>
    </row>
    <row r="143" spans="4:8" x14ac:dyDescent="0.25">
      <c r="D143" s="18" t="s">
        <v>23</v>
      </c>
      <c r="E143" s="19" t="s">
        <v>30</v>
      </c>
      <c r="F143" s="19" t="s">
        <v>33</v>
      </c>
      <c r="G143" s="20">
        <v>2205</v>
      </c>
      <c r="H143" s="21">
        <v>138</v>
      </c>
    </row>
    <row r="144" spans="4:8" x14ac:dyDescent="0.25">
      <c r="D144" s="14" t="s">
        <v>5</v>
      </c>
      <c r="E144" s="15" t="s">
        <v>30</v>
      </c>
      <c r="F144" s="15" t="s">
        <v>39</v>
      </c>
      <c r="G144" s="16">
        <v>2289</v>
      </c>
      <c r="H144" s="17">
        <v>135</v>
      </c>
    </row>
    <row r="145" spans="4:8" x14ac:dyDescent="0.25">
      <c r="D145" s="18" t="s">
        <v>16</v>
      </c>
      <c r="E145" s="19" t="s">
        <v>14</v>
      </c>
      <c r="F145" s="19" t="s">
        <v>32</v>
      </c>
      <c r="G145" s="20">
        <v>1400</v>
      </c>
      <c r="H145" s="21">
        <v>135</v>
      </c>
    </row>
    <row r="146" spans="4:8" x14ac:dyDescent="0.25">
      <c r="D146" s="14" t="s">
        <v>16</v>
      </c>
      <c r="E146" s="15" t="s">
        <v>20</v>
      </c>
      <c r="F146" s="15" t="s">
        <v>19</v>
      </c>
      <c r="G146" s="16">
        <v>959</v>
      </c>
      <c r="H146" s="17">
        <v>135</v>
      </c>
    </row>
    <row r="147" spans="4:8" x14ac:dyDescent="0.25">
      <c r="D147" s="18" t="s">
        <v>5</v>
      </c>
      <c r="E147" s="19" t="s">
        <v>17</v>
      </c>
      <c r="F147" s="19" t="s">
        <v>32</v>
      </c>
      <c r="G147" s="20">
        <v>0</v>
      </c>
      <c r="H147" s="21">
        <v>135</v>
      </c>
    </row>
    <row r="148" spans="4:8" x14ac:dyDescent="0.25">
      <c r="D148" s="14" t="s">
        <v>13</v>
      </c>
      <c r="E148" s="15" t="s">
        <v>9</v>
      </c>
      <c r="F148" s="15" t="s">
        <v>39</v>
      </c>
      <c r="G148" s="16">
        <v>847</v>
      </c>
      <c r="H148" s="17">
        <v>129</v>
      </c>
    </row>
    <row r="149" spans="4:8" x14ac:dyDescent="0.25">
      <c r="D149" s="18" t="s">
        <v>35</v>
      </c>
      <c r="E149" s="19" t="s">
        <v>20</v>
      </c>
      <c r="F149" s="19" t="s">
        <v>12</v>
      </c>
      <c r="G149" s="20">
        <v>6860</v>
      </c>
      <c r="H149" s="21">
        <v>126</v>
      </c>
    </row>
    <row r="150" spans="4:8" x14ac:dyDescent="0.25">
      <c r="D150" s="14" t="s">
        <v>13</v>
      </c>
      <c r="E150" s="15" t="s">
        <v>30</v>
      </c>
      <c r="F150" s="15" t="s">
        <v>34</v>
      </c>
      <c r="G150" s="16">
        <v>4935</v>
      </c>
      <c r="H150" s="17">
        <v>126</v>
      </c>
    </row>
    <row r="151" spans="4:8" x14ac:dyDescent="0.25">
      <c r="D151" s="18" t="s">
        <v>26</v>
      </c>
      <c r="E151" s="19" t="s">
        <v>17</v>
      </c>
      <c r="F151" s="19" t="s">
        <v>19</v>
      </c>
      <c r="G151" s="20">
        <v>4018</v>
      </c>
      <c r="H151" s="21">
        <v>126</v>
      </c>
    </row>
    <row r="152" spans="4:8" x14ac:dyDescent="0.25">
      <c r="D152" s="14" t="s">
        <v>5</v>
      </c>
      <c r="E152" s="15" t="s">
        <v>9</v>
      </c>
      <c r="F152" s="15" t="s">
        <v>32</v>
      </c>
      <c r="G152" s="16">
        <v>1617</v>
      </c>
      <c r="H152" s="17">
        <v>126</v>
      </c>
    </row>
    <row r="153" spans="4:8" x14ac:dyDescent="0.25">
      <c r="D153" s="18" t="s">
        <v>8</v>
      </c>
      <c r="E153" s="19" t="s">
        <v>9</v>
      </c>
      <c r="F153" s="19" t="s">
        <v>19</v>
      </c>
      <c r="G153" s="20">
        <v>357</v>
      </c>
      <c r="H153" s="21">
        <v>126</v>
      </c>
    </row>
    <row r="154" spans="4:8" x14ac:dyDescent="0.25">
      <c r="D154" s="14" t="s">
        <v>16</v>
      </c>
      <c r="E154" s="15" t="s">
        <v>30</v>
      </c>
      <c r="F154" s="15" t="s">
        <v>10</v>
      </c>
      <c r="G154" s="16">
        <v>6734</v>
      </c>
      <c r="H154" s="17">
        <v>123</v>
      </c>
    </row>
    <row r="155" spans="4:8" x14ac:dyDescent="0.25">
      <c r="D155" s="18" t="s">
        <v>16</v>
      </c>
      <c r="E155" s="19" t="s">
        <v>9</v>
      </c>
      <c r="F155" s="19" t="s">
        <v>7</v>
      </c>
      <c r="G155" s="20">
        <v>4781</v>
      </c>
      <c r="H155" s="21">
        <v>123</v>
      </c>
    </row>
    <row r="156" spans="4:8" x14ac:dyDescent="0.25">
      <c r="D156" s="14" t="s">
        <v>13</v>
      </c>
      <c r="E156" s="15" t="s">
        <v>6</v>
      </c>
      <c r="F156" s="15" t="s">
        <v>33</v>
      </c>
      <c r="G156" s="16">
        <v>3388</v>
      </c>
      <c r="H156" s="17">
        <v>123</v>
      </c>
    </row>
    <row r="157" spans="4:8" x14ac:dyDescent="0.25">
      <c r="D157" s="18" t="s">
        <v>16</v>
      </c>
      <c r="E157" s="19" t="s">
        <v>20</v>
      </c>
      <c r="F157" s="19" t="s">
        <v>31</v>
      </c>
      <c r="G157" s="20">
        <v>2317</v>
      </c>
      <c r="H157" s="21">
        <v>123</v>
      </c>
    </row>
    <row r="158" spans="4:8" x14ac:dyDescent="0.25">
      <c r="D158" s="14" t="s">
        <v>35</v>
      </c>
      <c r="E158" s="15" t="s">
        <v>20</v>
      </c>
      <c r="F158" s="15" t="s">
        <v>31</v>
      </c>
      <c r="G158" s="16">
        <v>63</v>
      </c>
      <c r="H158" s="17">
        <v>123</v>
      </c>
    </row>
    <row r="159" spans="4:8" x14ac:dyDescent="0.25">
      <c r="D159" s="18" t="s">
        <v>16</v>
      </c>
      <c r="E159" s="19" t="s">
        <v>14</v>
      </c>
      <c r="F159" s="19" t="s">
        <v>12</v>
      </c>
      <c r="G159" s="20">
        <v>10073</v>
      </c>
      <c r="H159" s="21">
        <v>120</v>
      </c>
    </row>
    <row r="160" spans="4:8" x14ac:dyDescent="0.25">
      <c r="D160" s="14" t="s">
        <v>26</v>
      </c>
      <c r="E160" s="15" t="s">
        <v>30</v>
      </c>
      <c r="F160" s="15" t="s">
        <v>36</v>
      </c>
      <c r="G160" s="16">
        <v>7511</v>
      </c>
      <c r="H160" s="17">
        <v>120</v>
      </c>
    </row>
    <row r="161" spans="4:8" x14ac:dyDescent="0.25">
      <c r="D161" s="18" t="s">
        <v>11</v>
      </c>
      <c r="E161" s="19" t="s">
        <v>20</v>
      </c>
      <c r="F161" s="19" t="s">
        <v>29</v>
      </c>
      <c r="G161" s="20">
        <v>2646</v>
      </c>
      <c r="H161" s="21">
        <v>120</v>
      </c>
    </row>
    <row r="162" spans="4:8" x14ac:dyDescent="0.25">
      <c r="D162" s="14" t="s">
        <v>27</v>
      </c>
      <c r="E162" s="15" t="s">
        <v>30</v>
      </c>
      <c r="F162" s="15" t="s">
        <v>34</v>
      </c>
      <c r="G162" s="16">
        <v>2212</v>
      </c>
      <c r="H162" s="17">
        <v>117</v>
      </c>
    </row>
    <row r="163" spans="4:8" x14ac:dyDescent="0.25">
      <c r="D163" s="18" t="s">
        <v>23</v>
      </c>
      <c r="E163" s="19" t="s">
        <v>14</v>
      </c>
      <c r="F163" s="19" t="s">
        <v>21</v>
      </c>
      <c r="G163" s="20">
        <v>2149</v>
      </c>
      <c r="H163" s="21">
        <v>117</v>
      </c>
    </row>
    <row r="164" spans="4:8" x14ac:dyDescent="0.25">
      <c r="D164" s="14" t="s">
        <v>26</v>
      </c>
      <c r="E164" s="15" t="s">
        <v>17</v>
      </c>
      <c r="F164" s="15" t="s">
        <v>29</v>
      </c>
      <c r="G164" s="16">
        <v>2016</v>
      </c>
      <c r="H164" s="17">
        <v>117</v>
      </c>
    </row>
    <row r="165" spans="4:8" x14ac:dyDescent="0.25">
      <c r="D165" s="18" t="s">
        <v>23</v>
      </c>
      <c r="E165" s="19" t="s">
        <v>9</v>
      </c>
      <c r="F165" s="19" t="s">
        <v>38</v>
      </c>
      <c r="G165" s="20">
        <v>2793</v>
      </c>
      <c r="H165" s="21">
        <v>114</v>
      </c>
    </row>
    <row r="166" spans="4:8" x14ac:dyDescent="0.25">
      <c r="D166" s="14" t="s">
        <v>11</v>
      </c>
      <c r="E166" s="15" t="s">
        <v>14</v>
      </c>
      <c r="F166" s="15" t="s">
        <v>18</v>
      </c>
      <c r="G166" s="16">
        <v>2142</v>
      </c>
      <c r="H166" s="17">
        <v>114</v>
      </c>
    </row>
    <row r="167" spans="4:8" x14ac:dyDescent="0.25">
      <c r="D167" s="18" t="s">
        <v>5</v>
      </c>
      <c r="E167" s="19" t="s">
        <v>6</v>
      </c>
      <c r="F167" s="19" t="s">
        <v>7</v>
      </c>
      <c r="G167" s="20">
        <v>1624</v>
      </c>
      <c r="H167" s="21">
        <v>114</v>
      </c>
    </row>
    <row r="168" spans="4:8" x14ac:dyDescent="0.25">
      <c r="D168" s="14" t="s">
        <v>23</v>
      </c>
      <c r="E168" s="15" t="s">
        <v>6</v>
      </c>
      <c r="F168" s="15" t="s">
        <v>28</v>
      </c>
      <c r="G168" s="16">
        <v>4487</v>
      </c>
      <c r="H168" s="17">
        <v>111</v>
      </c>
    </row>
    <row r="169" spans="4:8" x14ac:dyDescent="0.25">
      <c r="D169" s="18" t="s">
        <v>25</v>
      </c>
      <c r="E169" s="19" t="s">
        <v>14</v>
      </c>
      <c r="F169" s="19" t="s">
        <v>7</v>
      </c>
      <c r="G169" s="20">
        <v>1526</v>
      </c>
      <c r="H169" s="21">
        <v>105</v>
      </c>
    </row>
    <row r="170" spans="4:8" x14ac:dyDescent="0.25">
      <c r="D170" s="14" t="s">
        <v>13</v>
      </c>
      <c r="E170" s="15" t="s">
        <v>6</v>
      </c>
      <c r="F170" s="15" t="s">
        <v>38</v>
      </c>
      <c r="G170" s="16">
        <v>6398</v>
      </c>
      <c r="H170" s="17">
        <v>102</v>
      </c>
    </row>
    <row r="171" spans="4:8" x14ac:dyDescent="0.25">
      <c r="D171" s="18" t="s">
        <v>5</v>
      </c>
      <c r="E171" s="19" t="s">
        <v>20</v>
      </c>
      <c r="F171" s="19" t="s">
        <v>12</v>
      </c>
      <c r="G171" s="20">
        <v>6125</v>
      </c>
      <c r="H171" s="21">
        <v>102</v>
      </c>
    </row>
    <row r="172" spans="4:8" x14ac:dyDescent="0.25">
      <c r="D172" s="14" t="s">
        <v>11</v>
      </c>
      <c r="E172" s="15" t="s">
        <v>20</v>
      </c>
      <c r="F172" s="15" t="s">
        <v>18</v>
      </c>
      <c r="G172" s="16">
        <v>3850</v>
      </c>
      <c r="H172" s="17">
        <v>102</v>
      </c>
    </row>
    <row r="173" spans="4:8" x14ac:dyDescent="0.25">
      <c r="D173" s="18" t="s">
        <v>25</v>
      </c>
      <c r="E173" s="19" t="s">
        <v>30</v>
      </c>
      <c r="F173" s="19" t="s">
        <v>32</v>
      </c>
      <c r="G173" s="20">
        <v>2891</v>
      </c>
      <c r="H173" s="21">
        <v>102</v>
      </c>
    </row>
    <row r="174" spans="4:8" x14ac:dyDescent="0.25">
      <c r="D174" s="14" t="s">
        <v>27</v>
      </c>
      <c r="E174" s="15" t="s">
        <v>17</v>
      </c>
      <c r="F174" s="15" t="s">
        <v>40</v>
      </c>
      <c r="G174" s="16">
        <v>1652</v>
      </c>
      <c r="H174" s="17">
        <v>102</v>
      </c>
    </row>
    <row r="175" spans="4:8" x14ac:dyDescent="0.25">
      <c r="D175" s="18" t="s">
        <v>16</v>
      </c>
      <c r="E175" s="19" t="s">
        <v>6</v>
      </c>
      <c r="F175" s="19" t="s">
        <v>15</v>
      </c>
      <c r="G175" s="20">
        <v>1505</v>
      </c>
      <c r="H175" s="21">
        <v>102</v>
      </c>
    </row>
    <row r="176" spans="4:8" x14ac:dyDescent="0.25">
      <c r="D176" s="14" t="s">
        <v>11</v>
      </c>
      <c r="E176" s="15" t="s">
        <v>20</v>
      </c>
      <c r="F176" s="15" t="s">
        <v>42</v>
      </c>
      <c r="G176" s="16">
        <v>2436</v>
      </c>
      <c r="H176" s="17">
        <v>99</v>
      </c>
    </row>
    <row r="177" spans="4:8" x14ac:dyDescent="0.25">
      <c r="D177" s="18" t="s">
        <v>13</v>
      </c>
      <c r="E177" s="19" t="s">
        <v>9</v>
      </c>
      <c r="F177" s="19" t="s">
        <v>36</v>
      </c>
      <c r="G177" s="20">
        <v>609</v>
      </c>
      <c r="H177" s="21">
        <v>99</v>
      </c>
    </row>
    <row r="178" spans="4:8" x14ac:dyDescent="0.25">
      <c r="D178" s="14" t="s">
        <v>11</v>
      </c>
      <c r="E178" s="15" t="s">
        <v>6</v>
      </c>
      <c r="F178" s="15" t="s">
        <v>33</v>
      </c>
      <c r="G178" s="16">
        <v>7273</v>
      </c>
      <c r="H178" s="17">
        <v>96</v>
      </c>
    </row>
    <row r="179" spans="4:8" x14ac:dyDescent="0.25">
      <c r="D179" s="18" t="s">
        <v>35</v>
      </c>
      <c r="E179" s="19" t="s">
        <v>9</v>
      </c>
      <c r="F179" s="19" t="s">
        <v>24</v>
      </c>
      <c r="G179" s="20">
        <v>3472</v>
      </c>
      <c r="H179" s="21">
        <v>96</v>
      </c>
    </row>
    <row r="180" spans="4:8" x14ac:dyDescent="0.25">
      <c r="D180" s="14" t="s">
        <v>23</v>
      </c>
      <c r="E180" s="15" t="s">
        <v>30</v>
      </c>
      <c r="F180" s="15" t="s">
        <v>18</v>
      </c>
      <c r="G180" s="16">
        <v>1568</v>
      </c>
      <c r="H180" s="17">
        <v>96</v>
      </c>
    </row>
    <row r="181" spans="4:8" x14ac:dyDescent="0.25">
      <c r="D181" s="18" t="s">
        <v>5</v>
      </c>
      <c r="E181" s="19" t="s">
        <v>6</v>
      </c>
      <c r="F181" s="19" t="s">
        <v>39</v>
      </c>
      <c r="G181" s="20">
        <v>6132</v>
      </c>
      <c r="H181" s="21">
        <v>93</v>
      </c>
    </row>
    <row r="182" spans="4:8" x14ac:dyDescent="0.25">
      <c r="D182" s="14" t="s">
        <v>27</v>
      </c>
      <c r="E182" s="15" t="s">
        <v>30</v>
      </c>
      <c r="F182" s="15" t="s">
        <v>28</v>
      </c>
      <c r="G182" s="16">
        <v>2919</v>
      </c>
      <c r="H182" s="17">
        <v>93</v>
      </c>
    </row>
    <row r="183" spans="4:8" x14ac:dyDescent="0.25">
      <c r="D183" s="18" t="s">
        <v>11</v>
      </c>
      <c r="E183" s="19" t="s">
        <v>6</v>
      </c>
      <c r="F183" s="19" t="s">
        <v>34</v>
      </c>
      <c r="G183" s="20">
        <v>2737</v>
      </c>
      <c r="H183" s="21">
        <v>93</v>
      </c>
    </row>
    <row r="184" spans="4:8" x14ac:dyDescent="0.25">
      <c r="D184" s="14" t="s">
        <v>25</v>
      </c>
      <c r="E184" s="15" t="s">
        <v>30</v>
      </c>
      <c r="F184" s="15" t="s">
        <v>19</v>
      </c>
      <c r="G184" s="16">
        <v>1652</v>
      </c>
      <c r="H184" s="17">
        <v>93</v>
      </c>
    </row>
    <row r="185" spans="4:8" x14ac:dyDescent="0.25">
      <c r="D185" s="18" t="s">
        <v>35</v>
      </c>
      <c r="E185" s="19" t="s">
        <v>30</v>
      </c>
      <c r="F185" s="19" t="s">
        <v>18</v>
      </c>
      <c r="G185" s="20">
        <v>1428</v>
      </c>
      <c r="H185" s="21">
        <v>93</v>
      </c>
    </row>
    <row r="186" spans="4:8" x14ac:dyDescent="0.25">
      <c r="D186" s="14" t="s">
        <v>5</v>
      </c>
      <c r="E186" s="15" t="s">
        <v>14</v>
      </c>
      <c r="F186" s="15" t="s">
        <v>19</v>
      </c>
      <c r="G186" s="16">
        <v>9772</v>
      </c>
      <c r="H186" s="17">
        <v>90</v>
      </c>
    </row>
    <row r="187" spans="4:8" x14ac:dyDescent="0.25">
      <c r="D187" s="18" t="s">
        <v>11</v>
      </c>
      <c r="E187" s="19" t="s">
        <v>30</v>
      </c>
      <c r="F187" s="19" t="s">
        <v>34</v>
      </c>
      <c r="G187" s="20">
        <v>8155</v>
      </c>
      <c r="H187" s="21">
        <v>90</v>
      </c>
    </row>
    <row r="188" spans="4:8" x14ac:dyDescent="0.25">
      <c r="D188" s="14" t="s">
        <v>5</v>
      </c>
      <c r="E188" s="15" t="s">
        <v>20</v>
      </c>
      <c r="F188" s="15" t="s">
        <v>18</v>
      </c>
      <c r="G188" s="16">
        <v>2541</v>
      </c>
      <c r="H188" s="17">
        <v>90</v>
      </c>
    </row>
    <row r="189" spans="4:8" x14ac:dyDescent="0.25">
      <c r="D189" s="18" t="s">
        <v>11</v>
      </c>
      <c r="E189" s="19" t="s">
        <v>20</v>
      </c>
      <c r="F189" s="19" t="s">
        <v>19</v>
      </c>
      <c r="G189" s="20">
        <v>9506</v>
      </c>
      <c r="H189" s="21">
        <v>87</v>
      </c>
    </row>
    <row r="190" spans="4:8" x14ac:dyDescent="0.25">
      <c r="D190" s="14" t="s">
        <v>16</v>
      </c>
      <c r="E190" s="15" t="s">
        <v>6</v>
      </c>
      <c r="F190" s="15" t="s">
        <v>21</v>
      </c>
      <c r="G190" s="16">
        <v>7693</v>
      </c>
      <c r="H190" s="17">
        <v>87</v>
      </c>
    </row>
    <row r="191" spans="4:8" x14ac:dyDescent="0.25">
      <c r="D191" s="18" t="s">
        <v>35</v>
      </c>
      <c r="E191" s="19" t="s">
        <v>30</v>
      </c>
      <c r="F191" s="19" t="s">
        <v>28</v>
      </c>
      <c r="G191" s="20">
        <v>700</v>
      </c>
      <c r="H191" s="21">
        <v>87</v>
      </c>
    </row>
    <row r="192" spans="4:8" x14ac:dyDescent="0.25">
      <c r="D192" s="14" t="s">
        <v>5</v>
      </c>
      <c r="E192" s="15" t="s">
        <v>20</v>
      </c>
      <c r="F192" s="15" t="s">
        <v>42</v>
      </c>
      <c r="G192" s="16">
        <v>609</v>
      </c>
      <c r="H192" s="17">
        <v>87</v>
      </c>
    </row>
    <row r="193" spans="4:8" x14ac:dyDescent="0.25">
      <c r="D193" s="18" t="s">
        <v>8</v>
      </c>
      <c r="E193" s="19" t="s">
        <v>6</v>
      </c>
      <c r="F193" s="19" t="s">
        <v>41</v>
      </c>
      <c r="G193" s="20">
        <v>434</v>
      </c>
      <c r="H193" s="21">
        <v>87</v>
      </c>
    </row>
    <row r="194" spans="4:8" x14ac:dyDescent="0.25">
      <c r="D194" s="14" t="s">
        <v>23</v>
      </c>
      <c r="E194" s="15" t="s">
        <v>14</v>
      </c>
      <c r="F194" s="15" t="s">
        <v>10</v>
      </c>
      <c r="G194" s="16">
        <v>280</v>
      </c>
      <c r="H194" s="17">
        <v>87</v>
      </c>
    </row>
    <row r="195" spans="4:8" x14ac:dyDescent="0.25">
      <c r="D195" s="18" t="s">
        <v>13</v>
      </c>
      <c r="E195" s="19" t="s">
        <v>14</v>
      </c>
      <c r="F195" s="19" t="s">
        <v>10</v>
      </c>
      <c r="G195" s="20">
        <v>10304</v>
      </c>
      <c r="H195" s="21">
        <v>84</v>
      </c>
    </row>
    <row r="196" spans="4:8" x14ac:dyDescent="0.25">
      <c r="D196" s="14" t="s">
        <v>25</v>
      </c>
      <c r="E196" s="15" t="s">
        <v>9</v>
      </c>
      <c r="F196" s="15" t="s">
        <v>22</v>
      </c>
      <c r="G196" s="16">
        <v>490</v>
      </c>
      <c r="H196" s="17">
        <v>84</v>
      </c>
    </row>
    <row r="197" spans="4:8" x14ac:dyDescent="0.25">
      <c r="D197" s="18" t="s">
        <v>8</v>
      </c>
      <c r="E197" s="19" t="s">
        <v>20</v>
      </c>
      <c r="F197" s="19" t="s">
        <v>22</v>
      </c>
      <c r="G197" s="20">
        <v>168</v>
      </c>
      <c r="H197" s="21">
        <v>84</v>
      </c>
    </row>
    <row r="198" spans="4:8" x14ac:dyDescent="0.25">
      <c r="D198" s="14" t="s">
        <v>26</v>
      </c>
      <c r="E198" s="15" t="s">
        <v>17</v>
      </c>
      <c r="F198" s="15" t="s">
        <v>39</v>
      </c>
      <c r="G198" s="16">
        <v>7812</v>
      </c>
      <c r="H198" s="17">
        <v>81</v>
      </c>
    </row>
    <row r="199" spans="4:8" x14ac:dyDescent="0.25">
      <c r="D199" s="18" t="s">
        <v>25</v>
      </c>
      <c r="E199" s="19" t="s">
        <v>17</v>
      </c>
      <c r="F199" s="19" t="s">
        <v>22</v>
      </c>
      <c r="G199" s="20">
        <v>6909</v>
      </c>
      <c r="H199" s="21">
        <v>81</v>
      </c>
    </row>
    <row r="200" spans="4:8" x14ac:dyDescent="0.25">
      <c r="D200" s="14" t="s">
        <v>8</v>
      </c>
      <c r="E200" s="15" t="s">
        <v>9</v>
      </c>
      <c r="F200" s="15" t="s">
        <v>7</v>
      </c>
      <c r="G200" s="16">
        <v>3598</v>
      </c>
      <c r="H200" s="17">
        <v>81</v>
      </c>
    </row>
    <row r="201" spans="4:8" x14ac:dyDescent="0.25">
      <c r="D201" s="18" t="s">
        <v>16</v>
      </c>
      <c r="E201" s="19" t="s">
        <v>6</v>
      </c>
      <c r="F201" s="19" t="s">
        <v>7</v>
      </c>
      <c r="G201" s="20">
        <v>560</v>
      </c>
      <c r="H201" s="21">
        <v>81</v>
      </c>
    </row>
    <row r="202" spans="4:8" x14ac:dyDescent="0.25">
      <c r="D202" s="14" t="s">
        <v>8</v>
      </c>
      <c r="E202" s="15" t="s">
        <v>20</v>
      </c>
      <c r="F202" s="15" t="s">
        <v>41</v>
      </c>
      <c r="G202" s="16">
        <v>6433</v>
      </c>
      <c r="H202" s="17">
        <v>78</v>
      </c>
    </row>
    <row r="203" spans="4:8" x14ac:dyDescent="0.25">
      <c r="D203" s="18" t="s">
        <v>27</v>
      </c>
      <c r="E203" s="19" t="s">
        <v>9</v>
      </c>
      <c r="F203" s="19" t="s">
        <v>34</v>
      </c>
      <c r="G203" s="20">
        <v>2023</v>
      </c>
      <c r="H203" s="21">
        <v>78</v>
      </c>
    </row>
    <row r="204" spans="4:8" x14ac:dyDescent="0.25">
      <c r="D204" s="14" t="s">
        <v>26</v>
      </c>
      <c r="E204" s="15" t="s">
        <v>14</v>
      </c>
      <c r="F204" s="15" t="s">
        <v>32</v>
      </c>
      <c r="G204" s="16">
        <v>8211</v>
      </c>
      <c r="H204" s="17">
        <v>75</v>
      </c>
    </row>
    <row r="205" spans="4:8" x14ac:dyDescent="0.25">
      <c r="D205" s="18" t="s">
        <v>16</v>
      </c>
      <c r="E205" s="19" t="s">
        <v>30</v>
      </c>
      <c r="F205" s="19" t="s">
        <v>32</v>
      </c>
      <c r="G205" s="20">
        <v>3339</v>
      </c>
      <c r="H205" s="21">
        <v>75</v>
      </c>
    </row>
    <row r="206" spans="4:8" x14ac:dyDescent="0.25">
      <c r="D206" s="14" t="s">
        <v>23</v>
      </c>
      <c r="E206" s="15" t="s">
        <v>30</v>
      </c>
      <c r="F206" s="15" t="s">
        <v>10</v>
      </c>
      <c r="G206" s="16">
        <v>3262</v>
      </c>
      <c r="H206" s="17">
        <v>75</v>
      </c>
    </row>
    <row r="207" spans="4:8" x14ac:dyDescent="0.25">
      <c r="D207" s="18" t="s">
        <v>5</v>
      </c>
      <c r="E207" s="19" t="s">
        <v>30</v>
      </c>
      <c r="F207" s="19" t="s">
        <v>34</v>
      </c>
      <c r="G207" s="20">
        <v>2779</v>
      </c>
      <c r="H207" s="21">
        <v>75</v>
      </c>
    </row>
    <row r="208" spans="4:8" x14ac:dyDescent="0.25">
      <c r="D208" s="14" t="s">
        <v>16</v>
      </c>
      <c r="E208" s="15" t="s">
        <v>30</v>
      </c>
      <c r="F208" s="15" t="s">
        <v>29</v>
      </c>
      <c r="G208" s="16">
        <v>2219</v>
      </c>
      <c r="H208" s="17">
        <v>75</v>
      </c>
    </row>
    <row r="209" spans="4:8" x14ac:dyDescent="0.25">
      <c r="D209" s="18" t="s">
        <v>23</v>
      </c>
      <c r="E209" s="19" t="s">
        <v>20</v>
      </c>
      <c r="F209" s="19" t="s">
        <v>24</v>
      </c>
      <c r="G209" s="20">
        <v>1281</v>
      </c>
      <c r="H209" s="21">
        <v>75</v>
      </c>
    </row>
    <row r="210" spans="4:8" x14ac:dyDescent="0.25">
      <c r="D210" s="14" t="s">
        <v>35</v>
      </c>
      <c r="E210" s="15" t="s">
        <v>14</v>
      </c>
      <c r="F210" s="15" t="s">
        <v>31</v>
      </c>
      <c r="G210" s="16">
        <v>945</v>
      </c>
      <c r="H210" s="17">
        <v>75</v>
      </c>
    </row>
    <row r="211" spans="4:8" x14ac:dyDescent="0.25">
      <c r="D211" s="18" t="s">
        <v>25</v>
      </c>
      <c r="E211" s="19" t="s">
        <v>6</v>
      </c>
      <c r="F211" s="19" t="s">
        <v>22</v>
      </c>
      <c r="G211" s="20">
        <v>518</v>
      </c>
      <c r="H211" s="21">
        <v>75</v>
      </c>
    </row>
    <row r="212" spans="4:8" x14ac:dyDescent="0.25">
      <c r="D212" s="14" t="s">
        <v>16</v>
      </c>
      <c r="E212" s="15" t="s">
        <v>20</v>
      </c>
      <c r="F212" s="15" t="s">
        <v>18</v>
      </c>
      <c r="G212" s="16">
        <v>469</v>
      </c>
      <c r="H212" s="17">
        <v>75</v>
      </c>
    </row>
    <row r="213" spans="4:8" x14ac:dyDescent="0.25">
      <c r="D213" s="18" t="s">
        <v>5</v>
      </c>
      <c r="E213" s="19" t="s">
        <v>6</v>
      </c>
      <c r="F213" s="19" t="s">
        <v>32</v>
      </c>
      <c r="G213" s="20">
        <v>9002</v>
      </c>
      <c r="H213" s="21">
        <v>72</v>
      </c>
    </row>
    <row r="214" spans="4:8" x14ac:dyDescent="0.25">
      <c r="D214" s="14" t="s">
        <v>13</v>
      </c>
      <c r="E214" s="15" t="s">
        <v>17</v>
      </c>
      <c r="F214" s="15" t="s">
        <v>24</v>
      </c>
      <c r="G214" s="16">
        <v>3976</v>
      </c>
      <c r="H214" s="17">
        <v>72</v>
      </c>
    </row>
    <row r="215" spans="4:8" x14ac:dyDescent="0.25">
      <c r="D215" s="18" t="s">
        <v>11</v>
      </c>
      <c r="E215" s="19" t="s">
        <v>17</v>
      </c>
      <c r="F215" s="19" t="s">
        <v>18</v>
      </c>
      <c r="G215" s="20">
        <v>3192</v>
      </c>
      <c r="H215" s="21">
        <v>72</v>
      </c>
    </row>
    <row r="216" spans="4:8" x14ac:dyDescent="0.25">
      <c r="D216" s="14" t="s">
        <v>35</v>
      </c>
      <c r="E216" s="15" t="s">
        <v>14</v>
      </c>
      <c r="F216" s="15" t="s">
        <v>39</v>
      </c>
      <c r="G216" s="16">
        <v>1407</v>
      </c>
      <c r="H216" s="17">
        <v>72</v>
      </c>
    </row>
    <row r="217" spans="4:8" x14ac:dyDescent="0.25">
      <c r="D217" s="18" t="s">
        <v>13</v>
      </c>
      <c r="E217" s="19" t="s">
        <v>9</v>
      </c>
      <c r="F217" s="19" t="s">
        <v>31</v>
      </c>
      <c r="G217" s="20">
        <v>4760</v>
      </c>
      <c r="H217" s="21">
        <v>69</v>
      </c>
    </row>
    <row r="218" spans="4:8" x14ac:dyDescent="0.25">
      <c r="D218" s="14" t="s">
        <v>27</v>
      </c>
      <c r="E218" s="15" t="s">
        <v>9</v>
      </c>
      <c r="F218" s="15" t="s">
        <v>32</v>
      </c>
      <c r="G218" s="16">
        <v>2114</v>
      </c>
      <c r="H218" s="17">
        <v>66</v>
      </c>
    </row>
    <row r="219" spans="4:8" x14ac:dyDescent="0.25">
      <c r="D219" s="18" t="s">
        <v>25</v>
      </c>
      <c r="E219" s="19" t="s">
        <v>14</v>
      </c>
      <c r="F219" s="19" t="s">
        <v>31</v>
      </c>
      <c r="G219" s="20">
        <v>6146</v>
      </c>
      <c r="H219" s="21">
        <v>63</v>
      </c>
    </row>
    <row r="220" spans="4:8" x14ac:dyDescent="0.25">
      <c r="D220" s="14" t="s">
        <v>23</v>
      </c>
      <c r="E220" s="15" t="s">
        <v>9</v>
      </c>
      <c r="F220" s="15" t="s">
        <v>24</v>
      </c>
      <c r="G220" s="16">
        <v>4606</v>
      </c>
      <c r="H220" s="17">
        <v>63</v>
      </c>
    </row>
    <row r="221" spans="4:8" x14ac:dyDescent="0.25">
      <c r="D221" s="18" t="s">
        <v>8</v>
      </c>
      <c r="E221" s="19" t="s">
        <v>20</v>
      </c>
      <c r="F221" s="19" t="s">
        <v>39</v>
      </c>
      <c r="G221" s="20">
        <v>2268</v>
      </c>
      <c r="H221" s="21">
        <v>63</v>
      </c>
    </row>
    <row r="222" spans="4:8" x14ac:dyDescent="0.25">
      <c r="D222" s="14" t="s">
        <v>16</v>
      </c>
      <c r="E222" s="15" t="s">
        <v>17</v>
      </c>
      <c r="F222" s="15" t="s">
        <v>7</v>
      </c>
      <c r="G222" s="16">
        <v>1638</v>
      </c>
      <c r="H222" s="17">
        <v>63</v>
      </c>
    </row>
    <row r="223" spans="4:8" x14ac:dyDescent="0.25">
      <c r="D223" s="18" t="s">
        <v>16</v>
      </c>
      <c r="E223" s="19" t="s">
        <v>14</v>
      </c>
      <c r="F223" s="19" t="s">
        <v>41</v>
      </c>
      <c r="G223" s="20">
        <v>497</v>
      </c>
      <c r="H223" s="21">
        <v>63</v>
      </c>
    </row>
    <row r="224" spans="4:8" x14ac:dyDescent="0.25">
      <c r="D224" s="14" t="s">
        <v>11</v>
      </c>
      <c r="E224" s="15" t="s">
        <v>20</v>
      </c>
      <c r="F224" s="15" t="s">
        <v>38</v>
      </c>
      <c r="G224" s="16">
        <v>4137</v>
      </c>
      <c r="H224" s="17">
        <v>60</v>
      </c>
    </row>
    <row r="225" spans="4:8" x14ac:dyDescent="0.25">
      <c r="D225" s="18" t="s">
        <v>11</v>
      </c>
      <c r="E225" s="19" t="s">
        <v>14</v>
      </c>
      <c r="F225" s="19" t="s">
        <v>7</v>
      </c>
      <c r="G225" s="20">
        <v>9051</v>
      </c>
      <c r="H225" s="21">
        <v>57</v>
      </c>
    </row>
    <row r="226" spans="4:8" x14ac:dyDescent="0.25">
      <c r="D226" s="14" t="s">
        <v>25</v>
      </c>
      <c r="E226" s="15" t="s">
        <v>20</v>
      </c>
      <c r="F226" s="15" t="s">
        <v>31</v>
      </c>
      <c r="G226" s="16">
        <v>7189</v>
      </c>
      <c r="H226" s="17">
        <v>54</v>
      </c>
    </row>
    <row r="227" spans="4:8" x14ac:dyDescent="0.25">
      <c r="D227" s="18" t="s">
        <v>23</v>
      </c>
      <c r="E227" s="19" t="s">
        <v>6</v>
      </c>
      <c r="F227" s="19" t="s">
        <v>7</v>
      </c>
      <c r="G227" s="20">
        <v>6454</v>
      </c>
      <c r="H227" s="21">
        <v>54</v>
      </c>
    </row>
    <row r="228" spans="4:8" x14ac:dyDescent="0.25">
      <c r="D228" s="14" t="s">
        <v>27</v>
      </c>
      <c r="E228" s="15" t="s">
        <v>30</v>
      </c>
      <c r="F228" s="15" t="s">
        <v>42</v>
      </c>
      <c r="G228" s="16">
        <v>3108</v>
      </c>
      <c r="H228" s="17">
        <v>54</v>
      </c>
    </row>
    <row r="229" spans="4:8" x14ac:dyDescent="0.25">
      <c r="D229" s="18" t="s">
        <v>16</v>
      </c>
      <c r="E229" s="19" t="s">
        <v>20</v>
      </c>
      <c r="F229" s="19" t="s">
        <v>21</v>
      </c>
      <c r="G229" s="20">
        <v>2681</v>
      </c>
      <c r="H229" s="21">
        <v>54</v>
      </c>
    </row>
    <row r="230" spans="4:8" x14ac:dyDescent="0.25">
      <c r="D230" s="14" t="s">
        <v>26</v>
      </c>
      <c r="E230" s="15" t="s">
        <v>6</v>
      </c>
      <c r="F230" s="15" t="s">
        <v>24</v>
      </c>
      <c r="G230" s="16">
        <v>1057</v>
      </c>
      <c r="H230" s="17">
        <v>54</v>
      </c>
    </row>
    <row r="231" spans="4:8" x14ac:dyDescent="0.25">
      <c r="D231" s="18" t="s">
        <v>26</v>
      </c>
      <c r="E231" s="19" t="s">
        <v>30</v>
      </c>
      <c r="F231" s="19" t="s">
        <v>31</v>
      </c>
      <c r="G231" s="20">
        <v>252</v>
      </c>
      <c r="H231" s="21">
        <v>54</v>
      </c>
    </row>
    <row r="232" spans="4:8" x14ac:dyDescent="0.25">
      <c r="D232" s="14" t="s">
        <v>25</v>
      </c>
      <c r="E232" s="15" t="s">
        <v>17</v>
      </c>
      <c r="F232" s="15" t="s">
        <v>42</v>
      </c>
      <c r="G232" s="16">
        <v>5236</v>
      </c>
      <c r="H232" s="17">
        <v>51</v>
      </c>
    </row>
    <row r="233" spans="4:8" x14ac:dyDescent="0.25">
      <c r="D233" s="18" t="s">
        <v>27</v>
      </c>
      <c r="E233" s="19" t="s">
        <v>17</v>
      </c>
      <c r="F233" s="19" t="s">
        <v>32</v>
      </c>
      <c r="G233" s="20">
        <v>3640</v>
      </c>
      <c r="H233" s="21">
        <v>51</v>
      </c>
    </row>
    <row r="234" spans="4:8" x14ac:dyDescent="0.25">
      <c r="D234" s="14" t="s">
        <v>5</v>
      </c>
      <c r="E234" s="15" t="s">
        <v>20</v>
      </c>
      <c r="F234" s="15" t="s">
        <v>38</v>
      </c>
      <c r="G234" s="16">
        <v>623</v>
      </c>
      <c r="H234" s="17">
        <v>51</v>
      </c>
    </row>
    <row r="235" spans="4:8" x14ac:dyDescent="0.25">
      <c r="D235" s="18" t="s">
        <v>26</v>
      </c>
      <c r="E235" s="19" t="s">
        <v>20</v>
      </c>
      <c r="F235" s="19" t="s">
        <v>31</v>
      </c>
      <c r="G235" s="20">
        <v>56</v>
      </c>
      <c r="H235" s="21">
        <v>51</v>
      </c>
    </row>
    <row r="236" spans="4:8" x14ac:dyDescent="0.25">
      <c r="D236" s="14" t="s">
        <v>5</v>
      </c>
      <c r="E236" s="15" t="s">
        <v>30</v>
      </c>
      <c r="F236" s="15" t="s">
        <v>42</v>
      </c>
      <c r="G236" s="16">
        <v>6748</v>
      </c>
      <c r="H236" s="17">
        <v>48</v>
      </c>
    </row>
    <row r="237" spans="4:8" x14ac:dyDescent="0.25">
      <c r="D237" s="18" t="s">
        <v>23</v>
      </c>
      <c r="E237" s="19" t="s">
        <v>6</v>
      </c>
      <c r="F237" s="19" t="s">
        <v>19</v>
      </c>
      <c r="G237" s="20">
        <v>6391</v>
      </c>
      <c r="H237" s="21">
        <v>48</v>
      </c>
    </row>
    <row r="238" spans="4:8" x14ac:dyDescent="0.25">
      <c r="D238" s="14" t="s">
        <v>23</v>
      </c>
      <c r="E238" s="15" t="s">
        <v>30</v>
      </c>
      <c r="F238" s="15" t="s">
        <v>19</v>
      </c>
      <c r="G238" s="16">
        <v>2226</v>
      </c>
      <c r="H238" s="17">
        <v>48</v>
      </c>
    </row>
    <row r="239" spans="4:8" x14ac:dyDescent="0.25">
      <c r="D239" s="18" t="s">
        <v>5</v>
      </c>
      <c r="E239" s="19" t="s">
        <v>9</v>
      </c>
      <c r="F239" s="19" t="s">
        <v>38</v>
      </c>
      <c r="G239" s="20">
        <v>1638</v>
      </c>
      <c r="H239" s="21">
        <v>48</v>
      </c>
    </row>
    <row r="240" spans="4:8" x14ac:dyDescent="0.25">
      <c r="D240" s="14" t="s">
        <v>16</v>
      </c>
      <c r="E240" s="15" t="s">
        <v>30</v>
      </c>
      <c r="F240" s="15" t="s">
        <v>12</v>
      </c>
      <c r="G240" s="16">
        <v>525</v>
      </c>
      <c r="H240" s="17">
        <v>48</v>
      </c>
    </row>
    <row r="241" spans="4:8" x14ac:dyDescent="0.25">
      <c r="D241" s="18" t="s">
        <v>26</v>
      </c>
      <c r="E241" s="19" t="s">
        <v>14</v>
      </c>
      <c r="F241" s="19" t="s">
        <v>28</v>
      </c>
      <c r="G241" s="20">
        <v>189</v>
      </c>
      <c r="H241" s="21">
        <v>48</v>
      </c>
    </row>
    <row r="242" spans="4:8" x14ac:dyDescent="0.25">
      <c r="D242" s="14" t="s">
        <v>25</v>
      </c>
      <c r="E242" s="15" t="s">
        <v>6</v>
      </c>
      <c r="F242" s="15" t="s">
        <v>21</v>
      </c>
      <c r="G242" s="16">
        <v>182</v>
      </c>
      <c r="H242" s="17">
        <v>48</v>
      </c>
    </row>
    <row r="243" spans="4:8" x14ac:dyDescent="0.25">
      <c r="D243" s="18" t="s">
        <v>25</v>
      </c>
      <c r="E243" s="19" t="s">
        <v>20</v>
      </c>
      <c r="F243" s="19" t="s">
        <v>18</v>
      </c>
      <c r="G243" s="20">
        <v>7483</v>
      </c>
      <c r="H243" s="21">
        <v>45</v>
      </c>
    </row>
    <row r="244" spans="4:8" x14ac:dyDescent="0.25">
      <c r="D244" s="14" t="s">
        <v>8</v>
      </c>
      <c r="E244" s="15" t="s">
        <v>6</v>
      </c>
      <c r="F244" s="15" t="s">
        <v>42</v>
      </c>
      <c r="G244" s="16">
        <v>6279</v>
      </c>
      <c r="H244" s="17">
        <v>45</v>
      </c>
    </row>
    <row r="245" spans="4:8" x14ac:dyDescent="0.25">
      <c r="D245" s="18" t="s">
        <v>11</v>
      </c>
      <c r="E245" s="19" t="s">
        <v>6</v>
      </c>
      <c r="F245" s="19" t="s">
        <v>40</v>
      </c>
      <c r="G245" s="20">
        <v>2919</v>
      </c>
      <c r="H245" s="21">
        <v>45</v>
      </c>
    </row>
    <row r="246" spans="4:8" x14ac:dyDescent="0.25">
      <c r="D246" s="14" t="s">
        <v>5</v>
      </c>
      <c r="E246" s="15" t="s">
        <v>20</v>
      </c>
      <c r="F246" s="15" t="s">
        <v>32</v>
      </c>
      <c r="G246" s="16">
        <v>2541</v>
      </c>
      <c r="H246" s="17">
        <v>45</v>
      </c>
    </row>
    <row r="247" spans="4:8" x14ac:dyDescent="0.25">
      <c r="D247" s="18" t="s">
        <v>23</v>
      </c>
      <c r="E247" s="19" t="s">
        <v>14</v>
      </c>
      <c r="F247" s="19" t="s">
        <v>22</v>
      </c>
      <c r="G247" s="20">
        <v>8435</v>
      </c>
      <c r="H247" s="21">
        <v>42</v>
      </c>
    </row>
    <row r="248" spans="4:8" x14ac:dyDescent="0.25">
      <c r="D248" s="14" t="s">
        <v>27</v>
      </c>
      <c r="E248" s="15" t="s">
        <v>30</v>
      </c>
      <c r="F248" s="15" t="s">
        <v>18</v>
      </c>
      <c r="G248" s="16">
        <v>6300</v>
      </c>
      <c r="H248" s="17">
        <v>42</v>
      </c>
    </row>
    <row r="249" spans="4:8" x14ac:dyDescent="0.25">
      <c r="D249" s="18" t="s">
        <v>5</v>
      </c>
      <c r="E249" s="19" t="s">
        <v>17</v>
      </c>
      <c r="F249" s="19" t="s">
        <v>37</v>
      </c>
      <c r="G249" s="20">
        <v>5775</v>
      </c>
      <c r="H249" s="21">
        <v>42</v>
      </c>
    </row>
    <row r="250" spans="4:8" x14ac:dyDescent="0.25">
      <c r="D250" s="14" t="s">
        <v>26</v>
      </c>
      <c r="E250" s="15" t="s">
        <v>6</v>
      </c>
      <c r="F250" s="15" t="s">
        <v>37</v>
      </c>
      <c r="G250" s="16">
        <v>2863</v>
      </c>
      <c r="H250" s="17">
        <v>42</v>
      </c>
    </row>
    <row r="251" spans="4:8" x14ac:dyDescent="0.25">
      <c r="D251" s="18" t="s">
        <v>25</v>
      </c>
      <c r="E251" s="19" t="s">
        <v>14</v>
      </c>
      <c r="F251" s="19" t="s">
        <v>29</v>
      </c>
      <c r="G251" s="20">
        <v>16184</v>
      </c>
      <c r="H251" s="21">
        <v>39</v>
      </c>
    </row>
    <row r="252" spans="4:8" x14ac:dyDescent="0.25">
      <c r="D252" s="14" t="s">
        <v>23</v>
      </c>
      <c r="E252" s="15" t="s">
        <v>30</v>
      </c>
      <c r="F252" s="15" t="s">
        <v>28</v>
      </c>
      <c r="G252" s="16">
        <v>7777</v>
      </c>
      <c r="H252" s="17">
        <v>39</v>
      </c>
    </row>
    <row r="253" spans="4:8" x14ac:dyDescent="0.25">
      <c r="D253" s="18" t="s">
        <v>27</v>
      </c>
      <c r="E253" s="19" t="s">
        <v>14</v>
      </c>
      <c r="F253" s="19" t="s">
        <v>18</v>
      </c>
      <c r="G253" s="20">
        <v>3339</v>
      </c>
      <c r="H253" s="21">
        <v>39</v>
      </c>
    </row>
    <row r="254" spans="4:8" x14ac:dyDescent="0.25">
      <c r="D254" s="14" t="s">
        <v>5</v>
      </c>
      <c r="E254" s="15" t="s">
        <v>20</v>
      </c>
      <c r="F254" s="15" t="s">
        <v>21</v>
      </c>
      <c r="G254" s="16">
        <v>1988</v>
      </c>
      <c r="H254" s="17">
        <v>39</v>
      </c>
    </row>
    <row r="255" spans="4:8" x14ac:dyDescent="0.25">
      <c r="D255" s="18" t="s">
        <v>13</v>
      </c>
      <c r="E255" s="19" t="s">
        <v>30</v>
      </c>
      <c r="F255" s="19" t="s">
        <v>28</v>
      </c>
      <c r="G255" s="20">
        <v>1463</v>
      </c>
      <c r="H255" s="21">
        <v>39</v>
      </c>
    </row>
    <row r="256" spans="4:8" x14ac:dyDescent="0.25">
      <c r="D256" s="14" t="s">
        <v>27</v>
      </c>
      <c r="E256" s="15" t="s">
        <v>14</v>
      </c>
      <c r="F256" s="15" t="s">
        <v>29</v>
      </c>
      <c r="G256" s="16">
        <v>9198</v>
      </c>
      <c r="H256" s="17">
        <v>36</v>
      </c>
    </row>
    <row r="257" spans="4:8" x14ac:dyDescent="0.25">
      <c r="D257" s="18" t="s">
        <v>16</v>
      </c>
      <c r="E257" s="19" t="s">
        <v>20</v>
      </c>
      <c r="F257" s="19" t="s">
        <v>41</v>
      </c>
      <c r="G257" s="20">
        <v>7322</v>
      </c>
      <c r="H257" s="21">
        <v>36</v>
      </c>
    </row>
    <row r="258" spans="4:8" x14ac:dyDescent="0.25">
      <c r="D258" s="14" t="s">
        <v>26</v>
      </c>
      <c r="E258" s="15" t="s">
        <v>17</v>
      </c>
      <c r="F258" s="15" t="s">
        <v>37</v>
      </c>
      <c r="G258" s="16">
        <v>4802</v>
      </c>
      <c r="H258" s="17">
        <v>36</v>
      </c>
    </row>
    <row r="259" spans="4:8" x14ac:dyDescent="0.25">
      <c r="D259" s="18" t="s">
        <v>26</v>
      </c>
      <c r="E259" s="19" t="s">
        <v>17</v>
      </c>
      <c r="F259" s="19" t="s">
        <v>34</v>
      </c>
      <c r="G259" s="20">
        <v>630</v>
      </c>
      <c r="H259" s="21">
        <v>36</v>
      </c>
    </row>
    <row r="260" spans="4:8" x14ac:dyDescent="0.25">
      <c r="D260" s="14" t="s">
        <v>5</v>
      </c>
      <c r="E260" s="15" t="s">
        <v>14</v>
      </c>
      <c r="F260" s="15" t="s">
        <v>12</v>
      </c>
      <c r="G260" s="16">
        <v>217</v>
      </c>
      <c r="H260" s="17">
        <v>36</v>
      </c>
    </row>
    <row r="261" spans="4:8" x14ac:dyDescent="0.25">
      <c r="D261" s="18" t="s">
        <v>35</v>
      </c>
      <c r="E261" s="19" t="s">
        <v>17</v>
      </c>
      <c r="F261" s="19" t="s">
        <v>19</v>
      </c>
      <c r="G261" s="20">
        <v>12950</v>
      </c>
      <c r="H261" s="21">
        <v>30</v>
      </c>
    </row>
    <row r="262" spans="4:8" x14ac:dyDescent="0.25">
      <c r="D262" s="14" t="s">
        <v>8</v>
      </c>
      <c r="E262" s="15" t="s">
        <v>6</v>
      </c>
      <c r="F262" s="15" t="s">
        <v>37</v>
      </c>
      <c r="G262" s="16">
        <v>9709</v>
      </c>
      <c r="H262" s="17">
        <v>30</v>
      </c>
    </row>
    <row r="263" spans="4:8" x14ac:dyDescent="0.25">
      <c r="D263" s="18" t="s">
        <v>5</v>
      </c>
      <c r="E263" s="19" t="s">
        <v>17</v>
      </c>
      <c r="F263" s="19" t="s">
        <v>39</v>
      </c>
      <c r="G263" s="20">
        <v>6370</v>
      </c>
      <c r="H263" s="21">
        <v>30</v>
      </c>
    </row>
    <row r="264" spans="4:8" x14ac:dyDescent="0.25">
      <c r="D264" s="14" t="s">
        <v>5</v>
      </c>
      <c r="E264" s="15" t="s">
        <v>14</v>
      </c>
      <c r="F264" s="15" t="s">
        <v>18</v>
      </c>
      <c r="G264" s="16">
        <v>5439</v>
      </c>
      <c r="H264" s="17">
        <v>30</v>
      </c>
    </row>
    <row r="265" spans="4:8" x14ac:dyDescent="0.25">
      <c r="D265" s="18" t="s">
        <v>35</v>
      </c>
      <c r="E265" s="19" t="s">
        <v>6</v>
      </c>
      <c r="F265" s="19" t="s">
        <v>34</v>
      </c>
      <c r="G265" s="20">
        <v>4683</v>
      </c>
      <c r="H265" s="21">
        <v>30</v>
      </c>
    </row>
    <row r="266" spans="4:8" x14ac:dyDescent="0.25">
      <c r="D266" s="14" t="s">
        <v>16</v>
      </c>
      <c r="E266" s="15" t="s">
        <v>14</v>
      </c>
      <c r="F266" s="15" t="s">
        <v>31</v>
      </c>
      <c r="G266" s="16">
        <v>4319</v>
      </c>
      <c r="H266" s="17">
        <v>30</v>
      </c>
    </row>
    <row r="267" spans="4:8" x14ac:dyDescent="0.25">
      <c r="D267" s="18" t="s">
        <v>8</v>
      </c>
      <c r="E267" s="19" t="s">
        <v>17</v>
      </c>
      <c r="F267" s="19" t="s">
        <v>15</v>
      </c>
      <c r="G267" s="20">
        <v>9660</v>
      </c>
      <c r="H267" s="21">
        <v>27</v>
      </c>
    </row>
    <row r="268" spans="4:8" x14ac:dyDescent="0.25">
      <c r="D268" s="14" t="s">
        <v>11</v>
      </c>
      <c r="E268" s="15" t="s">
        <v>30</v>
      </c>
      <c r="F268" s="15" t="s">
        <v>41</v>
      </c>
      <c r="G268" s="16">
        <v>6832</v>
      </c>
      <c r="H268" s="17">
        <v>27</v>
      </c>
    </row>
    <row r="269" spans="4:8" x14ac:dyDescent="0.25">
      <c r="D269" s="18" t="s">
        <v>16</v>
      </c>
      <c r="E269" s="19" t="s">
        <v>17</v>
      </c>
      <c r="F269" s="19" t="s">
        <v>28</v>
      </c>
      <c r="G269" s="20">
        <v>6048</v>
      </c>
      <c r="H269" s="21">
        <v>27</v>
      </c>
    </row>
    <row r="270" spans="4:8" x14ac:dyDescent="0.25">
      <c r="D270" s="14" t="s">
        <v>35</v>
      </c>
      <c r="E270" s="15" t="s">
        <v>6</v>
      </c>
      <c r="F270" s="15" t="s">
        <v>40</v>
      </c>
      <c r="G270" s="16">
        <v>3059</v>
      </c>
      <c r="H270" s="17">
        <v>27</v>
      </c>
    </row>
    <row r="271" spans="4:8" x14ac:dyDescent="0.25">
      <c r="D271" s="18" t="s">
        <v>23</v>
      </c>
      <c r="E271" s="19" t="s">
        <v>9</v>
      </c>
      <c r="F271" s="19" t="s">
        <v>29</v>
      </c>
      <c r="G271" s="20">
        <v>2135</v>
      </c>
      <c r="H271" s="21">
        <v>27</v>
      </c>
    </row>
    <row r="272" spans="4:8" x14ac:dyDescent="0.25">
      <c r="D272" s="14" t="s">
        <v>8</v>
      </c>
      <c r="E272" s="15" t="s">
        <v>17</v>
      </c>
      <c r="F272" s="15" t="s">
        <v>42</v>
      </c>
      <c r="G272" s="16">
        <v>1561</v>
      </c>
      <c r="H272" s="17">
        <v>27</v>
      </c>
    </row>
    <row r="273" spans="4:8" x14ac:dyDescent="0.25">
      <c r="D273" s="18" t="s">
        <v>35</v>
      </c>
      <c r="E273" s="19" t="s">
        <v>30</v>
      </c>
      <c r="F273" s="19" t="s">
        <v>22</v>
      </c>
      <c r="G273" s="20">
        <v>4053</v>
      </c>
      <c r="H273" s="21">
        <v>24</v>
      </c>
    </row>
    <row r="274" spans="4:8" x14ac:dyDescent="0.25">
      <c r="D274" s="14" t="s">
        <v>23</v>
      </c>
      <c r="E274" s="15" t="s">
        <v>30</v>
      </c>
      <c r="F274" s="15" t="s">
        <v>37</v>
      </c>
      <c r="G274" s="16">
        <v>3829</v>
      </c>
      <c r="H274" s="17">
        <v>24</v>
      </c>
    </row>
    <row r="275" spans="4:8" x14ac:dyDescent="0.25">
      <c r="D275" s="18" t="s">
        <v>26</v>
      </c>
      <c r="E275" s="19" t="s">
        <v>14</v>
      </c>
      <c r="F275" s="19" t="s">
        <v>29</v>
      </c>
      <c r="G275" s="20">
        <v>11417</v>
      </c>
      <c r="H275" s="21">
        <v>21</v>
      </c>
    </row>
    <row r="276" spans="4:8" x14ac:dyDescent="0.25">
      <c r="D276" s="14" t="s">
        <v>25</v>
      </c>
      <c r="E276" s="15" t="s">
        <v>6</v>
      </c>
      <c r="F276" s="15" t="s">
        <v>18</v>
      </c>
      <c r="G276" s="16">
        <v>8813</v>
      </c>
      <c r="H276" s="17">
        <v>21</v>
      </c>
    </row>
    <row r="277" spans="4:8" x14ac:dyDescent="0.25">
      <c r="D277" s="18" t="s">
        <v>5</v>
      </c>
      <c r="E277" s="19" t="s">
        <v>6</v>
      </c>
      <c r="F277" s="19" t="s">
        <v>36</v>
      </c>
      <c r="G277" s="20">
        <v>7693</v>
      </c>
      <c r="H277" s="21">
        <v>21</v>
      </c>
    </row>
    <row r="278" spans="4:8" x14ac:dyDescent="0.25">
      <c r="D278" s="14" t="s">
        <v>25</v>
      </c>
      <c r="E278" s="15" t="s">
        <v>30</v>
      </c>
      <c r="F278" s="15" t="s">
        <v>39</v>
      </c>
      <c r="G278" s="16">
        <v>6986</v>
      </c>
      <c r="H278" s="17">
        <v>21</v>
      </c>
    </row>
    <row r="279" spans="4:8" x14ac:dyDescent="0.25">
      <c r="D279" s="18" t="s">
        <v>25</v>
      </c>
      <c r="E279" s="19" t="s">
        <v>20</v>
      </c>
      <c r="F279" s="19" t="s">
        <v>10</v>
      </c>
      <c r="G279" s="20">
        <v>5075</v>
      </c>
      <c r="H279" s="21">
        <v>21</v>
      </c>
    </row>
    <row r="280" spans="4:8" x14ac:dyDescent="0.25">
      <c r="D280" s="14" t="s">
        <v>23</v>
      </c>
      <c r="E280" s="15" t="s">
        <v>9</v>
      </c>
      <c r="F280" s="15" t="s">
        <v>39</v>
      </c>
      <c r="G280" s="16">
        <v>2478</v>
      </c>
      <c r="H280" s="17">
        <v>21</v>
      </c>
    </row>
    <row r="281" spans="4:8" x14ac:dyDescent="0.25">
      <c r="D281" s="18" t="s">
        <v>13</v>
      </c>
      <c r="E281" s="19" t="s">
        <v>20</v>
      </c>
      <c r="F281" s="19" t="s">
        <v>18</v>
      </c>
      <c r="G281" s="20">
        <v>154</v>
      </c>
      <c r="H281" s="21">
        <v>21</v>
      </c>
    </row>
    <row r="282" spans="4:8" x14ac:dyDescent="0.25">
      <c r="D282" s="14" t="s">
        <v>27</v>
      </c>
      <c r="E282" s="15" t="s">
        <v>30</v>
      </c>
      <c r="F282" s="15" t="s">
        <v>33</v>
      </c>
      <c r="G282" s="16">
        <v>2583</v>
      </c>
      <c r="H282" s="17">
        <v>18</v>
      </c>
    </row>
    <row r="283" spans="4:8" x14ac:dyDescent="0.25">
      <c r="D283" s="18" t="s">
        <v>27</v>
      </c>
      <c r="E283" s="19" t="s">
        <v>14</v>
      </c>
      <c r="F283" s="19" t="s">
        <v>36</v>
      </c>
      <c r="G283" s="20">
        <v>1281</v>
      </c>
      <c r="H283" s="21">
        <v>18</v>
      </c>
    </row>
    <row r="284" spans="4:8" x14ac:dyDescent="0.25">
      <c r="D284" s="14" t="s">
        <v>26</v>
      </c>
      <c r="E284" s="15" t="s">
        <v>6</v>
      </c>
      <c r="F284" s="15" t="s">
        <v>36</v>
      </c>
      <c r="G284" s="16">
        <v>238</v>
      </c>
      <c r="H284" s="17">
        <v>18</v>
      </c>
    </row>
    <row r="285" spans="4:8" x14ac:dyDescent="0.25">
      <c r="D285" s="18" t="s">
        <v>25</v>
      </c>
      <c r="E285" s="19" t="s">
        <v>14</v>
      </c>
      <c r="F285" s="19" t="s">
        <v>34</v>
      </c>
      <c r="G285" s="20">
        <v>6314</v>
      </c>
      <c r="H285" s="21">
        <v>15</v>
      </c>
    </row>
    <row r="286" spans="4:8" x14ac:dyDescent="0.25">
      <c r="D286" s="14" t="s">
        <v>25</v>
      </c>
      <c r="E286" s="15" t="s">
        <v>9</v>
      </c>
      <c r="F286" s="15" t="s">
        <v>15</v>
      </c>
      <c r="G286" s="16">
        <v>2415</v>
      </c>
      <c r="H286" s="17">
        <v>15</v>
      </c>
    </row>
    <row r="287" spans="4:8" x14ac:dyDescent="0.25">
      <c r="D287" s="18" t="s">
        <v>16</v>
      </c>
      <c r="E287" s="19" t="s">
        <v>30</v>
      </c>
      <c r="F287" s="19" t="s">
        <v>37</v>
      </c>
      <c r="G287" s="20">
        <v>1442</v>
      </c>
      <c r="H287" s="21">
        <v>15</v>
      </c>
    </row>
    <row r="288" spans="4:8" x14ac:dyDescent="0.25">
      <c r="D288" s="14" t="s">
        <v>26</v>
      </c>
      <c r="E288" s="15" t="s">
        <v>9</v>
      </c>
      <c r="F288" s="15" t="s">
        <v>36</v>
      </c>
      <c r="G288" s="16">
        <v>553</v>
      </c>
      <c r="H288" s="17">
        <v>15</v>
      </c>
    </row>
    <row r="289" spans="4:8" x14ac:dyDescent="0.25">
      <c r="D289" s="18" t="s">
        <v>5</v>
      </c>
      <c r="E289" s="19" t="s">
        <v>17</v>
      </c>
      <c r="F289" s="19" t="s">
        <v>22</v>
      </c>
      <c r="G289" s="20">
        <v>5817</v>
      </c>
      <c r="H289" s="21">
        <v>12</v>
      </c>
    </row>
    <row r="290" spans="4:8" x14ac:dyDescent="0.25">
      <c r="D290" s="14" t="s">
        <v>25</v>
      </c>
      <c r="E290" s="15" t="s">
        <v>6</v>
      </c>
      <c r="F290" s="15" t="s">
        <v>24</v>
      </c>
      <c r="G290" s="16">
        <v>4991</v>
      </c>
      <c r="H290" s="17">
        <v>12</v>
      </c>
    </row>
    <row r="291" spans="4:8" x14ac:dyDescent="0.25">
      <c r="D291" s="18" t="s">
        <v>16</v>
      </c>
      <c r="E291" s="19" t="s">
        <v>14</v>
      </c>
      <c r="F291" s="19" t="s">
        <v>10</v>
      </c>
      <c r="G291" s="20">
        <v>6118</v>
      </c>
      <c r="H291" s="21">
        <v>9</v>
      </c>
    </row>
    <row r="292" spans="4:8" x14ac:dyDescent="0.25">
      <c r="D292" s="14" t="s">
        <v>35</v>
      </c>
      <c r="E292" s="15" t="s">
        <v>30</v>
      </c>
      <c r="F292" s="15" t="s">
        <v>42</v>
      </c>
      <c r="G292" s="16">
        <v>4991</v>
      </c>
      <c r="H292" s="17">
        <v>9</v>
      </c>
    </row>
    <row r="293" spans="4:8" x14ac:dyDescent="0.25">
      <c r="D293" s="18" t="s">
        <v>13</v>
      </c>
      <c r="E293" s="19" t="s">
        <v>6</v>
      </c>
      <c r="F293" s="19" t="s">
        <v>41</v>
      </c>
      <c r="G293" s="20">
        <v>2933</v>
      </c>
      <c r="H293" s="21">
        <v>9</v>
      </c>
    </row>
    <row r="294" spans="4:8" x14ac:dyDescent="0.25">
      <c r="D294" s="14" t="s">
        <v>25</v>
      </c>
      <c r="E294" s="15" t="s">
        <v>9</v>
      </c>
      <c r="F294" s="15" t="s">
        <v>12</v>
      </c>
      <c r="G294" s="16">
        <v>2744</v>
      </c>
      <c r="H294" s="17">
        <v>9</v>
      </c>
    </row>
    <row r="295" spans="4:8" x14ac:dyDescent="0.25">
      <c r="D295" s="18" t="s">
        <v>11</v>
      </c>
      <c r="E295" s="19" t="s">
        <v>20</v>
      </c>
      <c r="F295" s="19" t="s">
        <v>28</v>
      </c>
      <c r="G295" s="20">
        <v>2408</v>
      </c>
      <c r="H295" s="21">
        <v>9</v>
      </c>
    </row>
    <row r="296" spans="4:8" x14ac:dyDescent="0.25">
      <c r="D296" s="14" t="s">
        <v>16</v>
      </c>
      <c r="E296" s="15" t="s">
        <v>6</v>
      </c>
      <c r="F296" s="15" t="s">
        <v>42</v>
      </c>
      <c r="G296" s="16">
        <v>6818</v>
      </c>
      <c r="H296" s="17">
        <v>6</v>
      </c>
    </row>
    <row r="297" spans="4:8" x14ac:dyDescent="0.25">
      <c r="D297" s="18" t="s">
        <v>35</v>
      </c>
      <c r="E297" s="19" t="s">
        <v>9</v>
      </c>
      <c r="F297" s="19" t="s">
        <v>37</v>
      </c>
      <c r="G297" s="20">
        <v>2562</v>
      </c>
      <c r="H297" s="21">
        <v>6</v>
      </c>
    </row>
    <row r="298" spans="4:8" x14ac:dyDescent="0.25">
      <c r="D298" s="14" t="s">
        <v>16</v>
      </c>
      <c r="E298" s="15" t="s">
        <v>20</v>
      </c>
      <c r="F298" s="15" t="s">
        <v>29</v>
      </c>
      <c r="G298" s="16">
        <v>938</v>
      </c>
      <c r="H298" s="17">
        <v>6</v>
      </c>
    </row>
    <row r="299" spans="4:8" x14ac:dyDescent="0.25">
      <c r="D299" s="18" t="s">
        <v>25</v>
      </c>
      <c r="E299" s="19" t="s">
        <v>14</v>
      </c>
      <c r="F299" s="19" t="s">
        <v>15</v>
      </c>
      <c r="G299" s="20">
        <v>6111</v>
      </c>
      <c r="H299" s="21">
        <v>3</v>
      </c>
    </row>
    <row r="300" spans="4:8" x14ac:dyDescent="0.25">
      <c r="D300" s="14" t="s">
        <v>13</v>
      </c>
      <c r="E300" s="15" t="s">
        <v>20</v>
      </c>
      <c r="F300" s="15" t="s">
        <v>22</v>
      </c>
      <c r="G300" s="16">
        <v>5915</v>
      </c>
      <c r="H300" s="17">
        <v>3</v>
      </c>
    </row>
    <row r="301" spans="4:8" x14ac:dyDescent="0.25">
      <c r="D301" s="18" t="s">
        <v>26</v>
      </c>
      <c r="E301" s="19" t="s">
        <v>20</v>
      </c>
      <c r="F301" s="19" t="s">
        <v>12</v>
      </c>
      <c r="G301" s="20">
        <v>3549</v>
      </c>
      <c r="H301" s="21">
        <v>3</v>
      </c>
    </row>
    <row r="302" spans="4:8" x14ac:dyDescent="0.25">
      <c r="D302" s="14" t="s">
        <v>16</v>
      </c>
      <c r="E302" s="15" t="s">
        <v>17</v>
      </c>
      <c r="F302" s="15" t="s">
        <v>38</v>
      </c>
      <c r="G302" s="16">
        <v>2989</v>
      </c>
      <c r="H302" s="17">
        <v>3</v>
      </c>
    </row>
    <row r="303" spans="4:8" x14ac:dyDescent="0.25">
      <c r="D303" s="5" t="s">
        <v>23</v>
      </c>
      <c r="E303" s="6" t="s">
        <v>6</v>
      </c>
      <c r="F303" s="6" t="s">
        <v>42</v>
      </c>
      <c r="G303" s="22">
        <v>5306</v>
      </c>
      <c r="H303" s="23">
        <v>0</v>
      </c>
    </row>
  </sheetData>
  <conditionalFormatting sqref="G4:G303">
    <cfRule type="aboveAverage" dxfId="0" priority="2"/>
  </conditionalFormatting>
  <conditionalFormatting sqref="H4:H303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{341D07F1-63C2-4DAA-BF50-EC86F3CF03A5}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1D07F1-63C2-4DAA-BF50-EC86F3CF03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H4:H303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FE7B5-794E-442A-A33D-009D8D929918}">
  <dimension ref="D4:H304"/>
  <sheetViews>
    <sheetView workbookViewId="0">
      <selection activeCell="I7" sqref="I7"/>
    </sheetView>
  </sheetViews>
  <sheetFormatPr defaultRowHeight="15" x14ac:dyDescent="0.25"/>
  <cols>
    <col min="6" max="6" width="21.85546875" bestFit="1" customWidth="1"/>
  </cols>
  <sheetData>
    <row r="4" spans="4:8" x14ac:dyDescent="0.25">
      <c r="D4" s="10" t="s">
        <v>0</v>
      </c>
      <c r="E4" s="11" t="s">
        <v>1</v>
      </c>
      <c r="F4" s="11" t="s">
        <v>2</v>
      </c>
      <c r="G4" s="12" t="s">
        <v>3</v>
      </c>
      <c r="H4" s="13" t="s">
        <v>4</v>
      </c>
    </row>
    <row r="5" spans="4:8" x14ac:dyDescent="0.25">
      <c r="D5" s="14" t="s">
        <v>35</v>
      </c>
      <c r="E5" s="15" t="s">
        <v>20</v>
      </c>
      <c r="F5" s="15" t="s">
        <v>24</v>
      </c>
      <c r="G5" s="16">
        <v>5586</v>
      </c>
      <c r="H5" s="17">
        <v>525</v>
      </c>
    </row>
    <row r="6" spans="4:8" x14ac:dyDescent="0.25">
      <c r="D6" s="18" t="s">
        <v>26</v>
      </c>
      <c r="E6" s="19" t="s">
        <v>14</v>
      </c>
      <c r="F6" s="19" t="s">
        <v>39</v>
      </c>
      <c r="G6" s="20">
        <v>798</v>
      </c>
      <c r="H6" s="21">
        <v>519</v>
      </c>
    </row>
    <row r="7" spans="4:8" x14ac:dyDescent="0.25">
      <c r="D7" s="14" t="s">
        <v>8</v>
      </c>
      <c r="E7" s="15" t="s">
        <v>20</v>
      </c>
      <c r="F7" s="15" t="s">
        <v>31</v>
      </c>
      <c r="G7" s="16">
        <v>819</v>
      </c>
      <c r="H7" s="17">
        <v>510</v>
      </c>
    </row>
    <row r="8" spans="4:8" x14ac:dyDescent="0.25">
      <c r="D8" s="18" t="s">
        <v>27</v>
      </c>
      <c r="E8" s="19" t="s">
        <v>30</v>
      </c>
      <c r="F8" s="19" t="s">
        <v>10</v>
      </c>
      <c r="G8" s="20">
        <v>7777</v>
      </c>
      <c r="H8" s="21">
        <v>504</v>
      </c>
    </row>
    <row r="9" spans="4:8" x14ac:dyDescent="0.25">
      <c r="D9" s="14" t="s">
        <v>11</v>
      </c>
      <c r="E9" s="15" t="s">
        <v>30</v>
      </c>
      <c r="F9" s="15" t="s">
        <v>33</v>
      </c>
      <c r="G9" s="16">
        <v>8463</v>
      </c>
      <c r="H9" s="17">
        <v>492</v>
      </c>
    </row>
    <row r="10" spans="4:8" x14ac:dyDescent="0.25">
      <c r="D10" s="18" t="s">
        <v>26</v>
      </c>
      <c r="E10" s="19" t="s">
        <v>17</v>
      </c>
      <c r="F10" s="19" t="s">
        <v>18</v>
      </c>
      <c r="G10" s="20">
        <v>1785</v>
      </c>
      <c r="H10" s="21">
        <v>462</v>
      </c>
    </row>
    <row r="11" spans="4:8" x14ac:dyDescent="0.25">
      <c r="D11" s="14" t="s">
        <v>8</v>
      </c>
      <c r="E11" s="15" t="s">
        <v>9</v>
      </c>
      <c r="F11" s="15" t="s">
        <v>10</v>
      </c>
      <c r="G11" s="16">
        <v>6706</v>
      </c>
      <c r="H11" s="17">
        <v>459</v>
      </c>
    </row>
    <row r="12" spans="4:8" x14ac:dyDescent="0.25">
      <c r="D12" s="18" t="s">
        <v>16</v>
      </c>
      <c r="E12" s="19" t="s">
        <v>6</v>
      </c>
      <c r="F12" s="19" t="s">
        <v>40</v>
      </c>
      <c r="G12" s="20">
        <v>3556</v>
      </c>
      <c r="H12" s="21">
        <v>459</v>
      </c>
    </row>
    <row r="13" spans="4:8" x14ac:dyDescent="0.25">
      <c r="D13" s="14" t="s">
        <v>16</v>
      </c>
      <c r="E13" s="15" t="s">
        <v>30</v>
      </c>
      <c r="F13" s="15" t="s">
        <v>42</v>
      </c>
      <c r="G13" s="16">
        <v>8008</v>
      </c>
      <c r="H13" s="17">
        <v>456</v>
      </c>
    </row>
    <row r="14" spans="4:8" x14ac:dyDescent="0.25">
      <c r="D14" s="18" t="s">
        <v>5</v>
      </c>
      <c r="E14" s="19" t="s">
        <v>9</v>
      </c>
      <c r="F14" s="19" t="s">
        <v>7</v>
      </c>
      <c r="G14" s="20">
        <v>2275</v>
      </c>
      <c r="H14" s="21">
        <v>447</v>
      </c>
    </row>
    <row r="15" spans="4:8" x14ac:dyDescent="0.25">
      <c r="D15" s="14" t="s">
        <v>5</v>
      </c>
      <c r="E15" s="15" t="s">
        <v>9</v>
      </c>
      <c r="F15" s="15" t="s">
        <v>19</v>
      </c>
      <c r="G15" s="16">
        <v>8869</v>
      </c>
      <c r="H15" s="17">
        <v>432</v>
      </c>
    </row>
    <row r="16" spans="4:8" x14ac:dyDescent="0.25">
      <c r="D16" s="18" t="s">
        <v>16</v>
      </c>
      <c r="E16" s="19" t="s">
        <v>17</v>
      </c>
      <c r="F16" s="19" t="s">
        <v>18</v>
      </c>
      <c r="G16" s="20">
        <v>2100</v>
      </c>
      <c r="H16" s="21">
        <v>414</v>
      </c>
    </row>
    <row r="17" spans="4:8" x14ac:dyDescent="0.25">
      <c r="D17" s="14" t="s">
        <v>16</v>
      </c>
      <c r="E17" s="15" t="s">
        <v>6</v>
      </c>
      <c r="F17" s="15" t="s">
        <v>29</v>
      </c>
      <c r="G17" s="16">
        <v>1904</v>
      </c>
      <c r="H17" s="17">
        <v>405</v>
      </c>
    </row>
    <row r="18" spans="4:8" x14ac:dyDescent="0.25">
      <c r="D18" s="18" t="s">
        <v>16</v>
      </c>
      <c r="E18" s="19" t="s">
        <v>9</v>
      </c>
      <c r="F18" s="19" t="s">
        <v>12</v>
      </c>
      <c r="G18" s="20">
        <v>1302</v>
      </c>
      <c r="H18" s="21">
        <v>402</v>
      </c>
    </row>
    <row r="19" spans="4:8" x14ac:dyDescent="0.25">
      <c r="D19" s="14" t="s">
        <v>16</v>
      </c>
      <c r="E19" s="15" t="s">
        <v>17</v>
      </c>
      <c r="F19" s="15" t="s">
        <v>32</v>
      </c>
      <c r="G19" s="16">
        <v>3052</v>
      </c>
      <c r="H19" s="17">
        <v>378</v>
      </c>
    </row>
    <row r="20" spans="4:8" x14ac:dyDescent="0.25">
      <c r="D20" s="18" t="s">
        <v>5</v>
      </c>
      <c r="E20" s="19" t="s">
        <v>9</v>
      </c>
      <c r="F20" s="19" t="s">
        <v>22</v>
      </c>
      <c r="G20" s="20">
        <v>6853</v>
      </c>
      <c r="H20" s="21">
        <v>372</v>
      </c>
    </row>
    <row r="21" spans="4:8" x14ac:dyDescent="0.25">
      <c r="D21" s="14" t="s">
        <v>23</v>
      </c>
      <c r="E21" s="15" t="s">
        <v>30</v>
      </c>
      <c r="F21" s="15" t="s">
        <v>24</v>
      </c>
      <c r="G21" s="16">
        <v>1932</v>
      </c>
      <c r="H21" s="17">
        <v>369</v>
      </c>
    </row>
    <row r="22" spans="4:8" x14ac:dyDescent="0.25">
      <c r="D22" s="18" t="s">
        <v>16</v>
      </c>
      <c r="E22" s="19" t="s">
        <v>30</v>
      </c>
      <c r="F22" s="19" t="s">
        <v>7</v>
      </c>
      <c r="G22" s="20">
        <v>3402</v>
      </c>
      <c r="H22" s="21">
        <v>366</v>
      </c>
    </row>
    <row r="23" spans="4:8" x14ac:dyDescent="0.25">
      <c r="D23" s="14" t="s">
        <v>27</v>
      </c>
      <c r="E23" s="15" t="s">
        <v>6</v>
      </c>
      <c r="F23" s="15" t="s">
        <v>12</v>
      </c>
      <c r="G23" s="16">
        <v>938</v>
      </c>
      <c r="H23" s="17">
        <v>366</v>
      </c>
    </row>
    <row r="24" spans="4:8" x14ac:dyDescent="0.25">
      <c r="D24" s="18" t="s">
        <v>8</v>
      </c>
      <c r="E24" s="19" t="s">
        <v>9</v>
      </c>
      <c r="F24" s="19" t="s">
        <v>33</v>
      </c>
      <c r="G24" s="20">
        <v>2702</v>
      </c>
      <c r="H24" s="21">
        <v>363</v>
      </c>
    </row>
    <row r="25" spans="4:8" x14ac:dyDescent="0.25">
      <c r="D25" s="14" t="s">
        <v>25</v>
      </c>
      <c r="E25" s="15" t="s">
        <v>9</v>
      </c>
      <c r="F25" s="15" t="s">
        <v>32</v>
      </c>
      <c r="G25" s="16">
        <v>4480</v>
      </c>
      <c r="H25" s="17">
        <v>357</v>
      </c>
    </row>
    <row r="26" spans="4:8" x14ac:dyDescent="0.25">
      <c r="D26" s="18" t="s">
        <v>26</v>
      </c>
      <c r="E26" s="19" t="s">
        <v>20</v>
      </c>
      <c r="F26" s="19" t="s">
        <v>21</v>
      </c>
      <c r="G26" s="20">
        <v>4326</v>
      </c>
      <c r="H26" s="21">
        <v>348</v>
      </c>
    </row>
    <row r="27" spans="4:8" x14ac:dyDescent="0.25">
      <c r="D27" s="14" t="s">
        <v>25</v>
      </c>
      <c r="E27" s="15" t="s">
        <v>14</v>
      </c>
      <c r="F27" s="15" t="s">
        <v>28</v>
      </c>
      <c r="G27" s="16">
        <v>3339</v>
      </c>
      <c r="H27" s="17">
        <v>348</v>
      </c>
    </row>
    <row r="28" spans="4:8" x14ac:dyDescent="0.25">
      <c r="D28" s="18" t="s">
        <v>35</v>
      </c>
      <c r="E28" s="19" t="s">
        <v>14</v>
      </c>
      <c r="F28" s="19" t="s">
        <v>32</v>
      </c>
      <c r="G28" s="20">
        <v>2471</v>
      </c>
      <c r="H28" s="21">
        <v>342</v>
      </c>
    </row>
    <row r="29" spans="4:8" x14ac:dyDescent="0.25">
      <c r="D29" s="14" t="s">
        <v>25</v>
      </c>
      <c r="E29" s="15" t="s">
        <v>30</v>
      </c>
      <c r="F29" s="15" t="s">
        <v>33</v>
      </c>
      <c r="G29" s="16">
        <v>15610</v>
      </c>
      <c r="H29" s="17">
        <v>339</v>
      </c>
    </row>
    <row r="30" spans="4:8" x14ac:dyDescent="0.25">
      <c r="D30" s="18" t="s">
        <v>23</v>
      </c>
      <c r="E30" s="19" t="s">
        <v>6</v>
      </c>
      <c r="F30" s="19" t="s">
        <v>29</v>
      </c>
      <c r="G30" s="20">
        <v>4487</v>
      </c>
      <c r="H30" s="21">
        <v>333</v>
      </c>
    </row>
    <row r="31" spans="4:8" x14ac:dyDescent="0.25">
      <c r="D31" s="14" t="s">
        <v>27</v>
      </c>
      <c r="E31" s="15" t="s">
        <v>6</v>
      </c>
      <c r="F31" s="15" t="s">
        <v>40</v>
      </c>
      <c r="G31" s="16">
        <v>7308</v>
      </c>
      <c r="H31" s="17">
        <v>327</v>
      </c>
    </row>
    <row r="32" spans="4:8" x14ac:dyDescent="0.25">
      <c r="D32" s="18" t="s">
        <v>27</v>
      </c>
      <c r="E32" s="19" t="s">
        <v>6</v>
      </c>
      <c r="F32" s="19" t="s">
        <v>32</v>
      </c>
      <c r="G32" s="20">
        <v>4592</v>
      </c>
      <c r="H32" s="21">
        <v>324</v>
      </c>
    </row>
    <row r="33" spans="4:8" x14ac:dyDescent="0.25">
      <c r="D33" s="14" t="s">
        <v>23</v>
      </c>
      <c r="E33" s="15" t="s">
        <v>20</v>
      </c>
      <c r="F33" s="15" t="s">
        <v>7</v>
      </c>
      <c r="G33" s="16">
        <v>10129</v>
      </c>
      <c r="H33" s="17">
        <v>312</v>
      </c>
    </row>
    <row r="34" spans="4:8" x14ac:dyDescent="0.25">
      <c r="D34" s="18" t="s">
        <v>27</v>
      </c>
      <c r="E34" s="19" t="s">
        <v>30</v>
      </c>
      <c r="F34" s="19" t="s">
        <v>40</v>
      </c>
      <c r="G34" s="20">
        <v>3689</v>
      </c>
      <c r="H34" s="21">
        <v>312</v>
      </c>
    </row>
    <row r="35" spans="4:8" x14ac:dyDescent="0.25">
      <c r="D35" s="14" t="s">
        <v>13</v>
      </c>
      <c r="E35" s="15" t="s">
        <v>14</v>
      </c>
      <c r="F35" s="15" t="s">
        <v>40</v>
      </c>
      <c r="G35" s="16">
        <v>854</v>
      </c>
      <c r="H35" s="17">
        <v>309</v>
      </c>
    </row>
    <row r="36" spans="4:8" x14ac:dyDescent="0.25">
      <c r="D36" s="18" t="s">
        <v>11</v>
      </c>
      <c r="E36" s="19" t="s">
        <v>17</v>
      </c>
      <c r="F36" s="19" t="s">
        <v>38</v>
      </c>
      <c r="G36" s="20">
        <v>3920</v>
      </c>
      <c r="H36" s="21">
        <v>306</v>
      </c>
    </row>
    <row r="37" spans="4:8" x14ac:dyDescent="0.25">
      <c r="D37" s="14" t="s">
        <v>5</v>
      </c>
      <c r="E37" s="15" t="s">
        <v>14</v>
      </c>
      <c r="F37" s="15" t="s">
        <v>39</v>
      </c>
      <c r="G37" s="16">
        <v>3164</v>
      </c>
      <c r="H37" s="17">
        <v>306</v>
      </c>
    </row>
    <row r="38" spans="4:8" x14ac:dyDescent="0.25">
      <c r="D38" s="18" t="s">
        <v>27</v>
      </c>
      <c r="E38" s="19" t="s">
        <v>9</v>
      </c>
      <c r="F38" s="19" t="s">
        <v>19</v>
      </c>
      <c r="G38" s="20">
        <v>819</v>
      </c>
      <c r="H38" s="21">
        <v>306</v>
      </c>
    </row>
    <row r="39" spans="4:8" x14ac:dyDescent="0.25">
      <c r="D39" s="14" t="s">
        <v>27</v>
      </c>
      <c r="E39" s="15" t="s">
        <v>20</v>
      </c>
      <c r="F39" s="15" t="s">
        <v>42</v>
      </c>
      <c r="G39" s="16">
        <v>8841</v>
      </c>
      <c r="H39" s="17">
        <v>303</v>
      </c>
    </row>
    <row r="40" spans="4:8" x14ac:dyDescent="0.25">
      <c r="D40" s="18" t="s">
        <v>35</v>
      </c>
      <c r="E40" s="19" t="s">
        <v>14</v>
      </c>
      <c r="F40" s="19" t="s">
        <v>10</v>
      </c>
      <c r="G40" s="20">
        <v>6657</v>
      </c>
      <c r="H40" s="21">
        <v>303</v>
      </c>
    </row>
    <row r="41" spans="4:8" x14ac:dyDescent="0.25">
      <c r="D41" s="14" t="s">
        <v>26</v>
      </c>
      <c r="E41" s="15" t="s">
        <v>9</v>
      </c>
      <c r="F41" s="15" t="s">
        <v>28</v>
      </c>
      <c r="G41" s="16">
        <v>1589</v>
      </c>
      <c r="H41" s="17">
        <v>303</v>
      </c>
    </row>
    <row r="42" spans="4:8" x14ac:dyDescent="0.25">
      <c r="D42" s="18" t="s">
        <v>8</v>
      </c>
      <c r="E42" s="19" t="s">
        <v>9</v>
      </c>
      <c r="F42" s="19" t="s">
        <v>39</v>
      </c>
      <c r="G42" s="20">
        <v>4753</v>
      </c>
      <c r="H42" s="21">
        <v>300</v>
      </c>
    </row>
    <row r="43" spans="4:8" x14ac:dyDescent="0.25">
      <c r="D43" s="14" t="s">
        <v>23</v>
      </c>
      <c r="E43" s="15" t="s">
        <v>14</v>
      </c>
      <c r="F43" s="15" t="s">
        <v>36</v>
      </c>
      <c r="G43" s="16">
        <v>2870</v>
      </c>
      <c r="H43" s="17">
        <v>300</v>
      </c>
    </row>
    <row r="44" spans="4:8" x14ac:dyDescent="0.25">
      <c r="D44" s="18" t="s">
        <v>5</v>
      </c>
      <c r="E44" s="19" t="s">
        <v>20</v>
      </c>
      <c r="F44" s="19" t="s">
        <v>31</v>
      </c>
      <c r="G44" s="20">
        <v>5670</v>
      </c>
      <c r="H44" s="21">
        <v>297</v>
      </c>
    </row>
    <row r="45" spans="4:8" x14ac:dyDescent="0.25">
      <c r="D45" s="14" t="s">
        <v>13</v>
      </c>
      <c r="E45" s="15" t="s">
        <v>14</v>
      </c>
      <c r="F45" s="15" t="s">
        <v>15</v>
      </c>
      <c r="G45" s="16">
        <v>9632</v>
      </c>
      <c r="H45" s="17">
        <v>288</v>
      </c>
    </row>
    <row r="46" spans="4:8" x14ac:dyDescent="0.25">
      <c r="D46" s="18" t="s">
        <v>23</v>
      </c>
      <c r="E46" s="19" t="s">
        <v>9</v>
      </c>
      <c r="F46" s="19" t="s">
        <v>40</v>
      </c>
      <c r="G46" s="20">
        <v>5194</v>
      </c>
      <c r="H46" s="21">
        <v>288</v>
      </c>
    </row>
    <row r="47" spans="4:8" x14ac:dyDescent="0.25">
      <c r="D47" s="14" t="s">
        <v>8</v>
      </c>
      <c r="E47" s="15" t="s">
        <v>30</v>
      </c>
      <c r="F47" s="15" t="s">
        <v>21</v>
      </c>
      <c r="G47" s="16">
        <v>3507</v>
      </c>
      <c r="H47" s="17">
        <v>288</v>
      </c>
    </row>
    <row r="48" spans="4:8" x14ac:dyDescent="0.25">
      <c r="D48" s="18" t="s">
        <v>35</v>
      </c>
      <c r="E48" s="19" t="s">
        <v>6</v>
      </c>
      <c r="F48" s="19" t="s">
        <v>41</v>
      </c>
      <c r="G48" s="20">
        <v>245</v>
      </c>
      <c r="H48" s="21">
        <v>288</v>
      </c>
    </row>
    <row r="49" spans="4:8" x14ac:dyDescent="0.25">
      <c r="D49" s="14" t="s">
        <v>16</v>
      </c>
      <c r="E49" s="15" t="s">
        <v>20</v>
      </c>
      <c r="F49" s="15" t="s">
        <v>39</v>
      </c>
      <c r="G49" s="16">
        <v>1134</v>
      </c>
      <c r="H49" s="17">
        <v>282</v>
      </c>
    </row>
    <row r="50" spans="4:8" x14ac:dyDescent="0.25">
      <c r="D50" s="18" t="s">
        <v>35</v>
      </c>
      <c r="E50" s="19" t="s">
        <v>17</v>
      </c>
      <c r="F50" s="19" t="s">
        <v>41</v>
      </c>
      <c r="G50" s="20">
        <v>4858</v>
      </c>
      <c r="H50" s="21">
        <v>279</v>
      </c>
    </row>
    <row r="51" spans="4:8" x14ac:dyDescent="0.25">
      <c r="D51" s="14" t="s">
        <v>35</v>
      </c>
      <c r="E51" s="15" t="s">
        <v>9</v>
      </c>
      <c r="F51" s="15" t="s">
        <v>15</v>
      </c>
      <c r="G51" s="16">
        <v>3808</v>
      </c>
      <c r="H51" s="17">
        <v>279</v>
      </c>
    </row>
    <row r="52" spans="4:8" x14ac:dyDescent="0.25">
      <c r="D52" s="18" t="s">
        <v>27</v>
      </c>
      <c r="E52" s="19" t="s">
        <v>30</v>
      </c>
      <c r="F52" s="19" t="s">
        <v>24</v>
      </c>
      <c r="G52" s="20">
        <v>7259</v>
      </c>
      <c r="H52" s="21">
        <v>276</v>
      </c>
    </row>
    <row r="53" spans="4:8" x14ac:dyDescent="0.25">
      <c r="D53" s="14" t="s">
        <v>27</v>
      </c>
      <c r="E53" s="15" t="s">
        <v>9</v>
      </c>
      <c r="F53" s="15" t="s">
        <v>37</v>
      </c>
      <c r="G53" s="16">
        <v>6657</v>
      </c>
      <c r="H53" s="17">
        <v>276</v>
      </c>
    </row>
    <row r="54" spans="4:8" x14ac:dyDescent="0.25">
      <c r="D54" s="18" t="s">
        <v>11</v>
      </c>
      <c r="E54" s="19" t="s">
        <v>6</v>
      </c>
      <c r="F54" s="19" t="s">
        <v>32</v>
      </c>
      <c r="G54" s="20">
        <v>1085</v>
      </c>
      <c r="H54" s="21">
        <v>273</v>
      </c>
    </row>
    <row r="55" spans="4:8" x14ac:dyDescent="0.25">
      <c r="D55" s="14" t="s">
        <v>23</v>
      </c>
      <c r="E55" s="15" t="s">
        <v>20</v>
      </c>
      <c r="F55" s="15" t="s">
        <v>15</v>
      </c>
      <c r="G55" s="16">
        <v>1778</v>
      </c>
      <c r="H55" s="17">
        <v>270</v>
      </c>
    </row>
    <row r="56" spans="4:8" x14ac:dyDescent="0.25">
      <c r="D56" s="18" t="s">
        <v>16</v>
      </c>
      <c r="E56" s="19" t="s">
        <v>9</v>
      </c>
      <c r="F56" s="19" t="s">
        <v>33</v>
      </c>
      <c r="G56" s="20">
        <v>1071</v>
      </c>
      <c r="H56" s="21">
        <v>270</v>
      </c>
    </row>
    <row r="57" spans="4:8" x14ac:dyDescent="0.25">
      <c r="D57" s="14" t="s">
        <v>35</v>
      </c>
      <c r="E57" s="15" t="s">
        <v>14</v>
      </c>
      <c r="F57" s="15" t="s">
        <v>34</v>
      </c>
      <c r="G57" s="16">
        <v>2317</v>
      </c>
      <c r="H57" s="17">
        <v>261</v>
      </c>
    </row>
    <row r="58" spans="4:8" x14ac:dyDescent="0.25">
      <c r="D58" s="18" t="s">
        <v>23</v>
      </c>
      <c r="E58" s="19" t="s">
        <v>20</v>
      </c>
      <c r="F58" s="19" t="s">
        <v>40</v>
      </c>
      <c r="G58" s="20">
        <v>5677</v>
      </c>
      <c r="H58" s="21">
        <v>258</v>
      </c>
    </row>
    <row r="59" spans="4:8" x14ac:dyDescent="0.25">
      <c r="D59" s="14" t="s">
        <v>27</v>
      </c>
      <c r="E59" s="15" t="s">
        <v>9</v>
      </c>
      <c r="F59" s="15" t="s">
        <v>24</v>
      </c>
      <c r="G59" s="16">
        <v>2415</v>
      </c>
      <c r="H59" s="17">
        <v>255</v>
      </c>
    </row>
    <row r="60" spans="4:8" x14ac:dyDescent="0.25">
      <c r="D60" s="18" t="s">
        <v>23</v>
      </c>
      <c r="E60" s="19" t="s">
        <v>9</v>
      </c>
      <c r="F60" s="19" t="s">
        <v>7</v>
      </c>
      <c r="G60" s="20">
        <v>6755</v>
      </c>
      <c r="H60" s="21">
        <v>252</v>
      </c>
    </row>
    <row r="61" spans="4:8" x14ac:dyDescent="0.25">
      <c r="D61" s="14" t="s">
        <v>23</v>
      </c>
      <c r="E61" s="15" t="s">
        <v>14</v>
      </c>
      <c r="F61" s="15" t="s">
        <v>32</v>
      </c>
      <c r="G61" s="16">
        <v>5551</v>
      </c>
      <c r="H61" s="17">
        <v>252</v>
      </c>
    </row>
    <row r="62" spans="4:8" x14ac:dyDescent="0.25">
      <c r="D62" s="18" t="s">
        <v>25</v>
      </c>
      <c r="E62" s="19" t="s">
        <v>17</v>
      </c>
      <c r="F62" s="19" t="s">
        <v>15</v>
      </c>
      <c r="G62" s="20">
        <v>385</v>
      </c>
      <c r="H62" s="21">
        <v>249</v>
      </c>
    </row>
    <row r="63" spans="4:8" x14ac:dyDescent="0.25">
      <c r="D63" s="14" t="s">
        <v>25</v>
      </c>
      <c r="E63" s="15" t="s">
        <v>9</v>
      </c>
      <c r="F63" s="15" t="s">
        <v>21</v>
      </c>
      <c r="G63" s="16">
        <v>4753</v>
      </c>
      <c r="H63" s="17">
        <v>246</v>
      </c>
    </row>
    <row r="64" spans="4:8" x14ac:dyDescent="0.25">
      <c r="D64" s="18" t="s">
        <v>23</v>
      </c>
      <c r="E64" s="19" t="s">
        <v>17</v>
      </c>
      <c r="F64" s="19" t="s">
        <v>28</v>
      </c>
      <c r="G64" s="20">
        <v>4438</v>
      </c>
      <c r="H64" s="21">
        <v>246</v>
      </c>
    </row>
    <row r="65" spans="4:8" x14ac:dyDescent="0.25">
      <c r="D65" s="14" t="s">
        <v>26</v>
      </c>
      <c r="E65" s="15" t="s">
        <v>14</v>
      </c>
      <c r="F65" s="15" t="s">
        <v>21</v>
      </c>
      <c r="G65" s="16">
        <v>3094</v>
      </c>
      <c r="H65" s="17">
        <v>246</v>
      </c>
    </row>
    <row r="66" spans="4:8" x14ac:dyDescent="0.25">
      <c r="D66" s="18" t="s">
        <v>11</v>
      </c>
      <c r="E66" s="19" t="s">
        <v>6</v>
      </c>
      <c r="F66" s="19" t="s">
        <v>42</v>
      </c>
      <c r="G66" s="20">
        <v>2856</v>
      </c>
      <c r="H66" s="21">
        <v>246</v>
      </c>
    </row>
    <row r="67" spans="4:8" x14ac:dyDescent="0.25">
      <c r="D67" s="14" t="s">
        <v>11</v>
      </c>
      <c r="E67" s="15" t="s">
        <v>9</v>
      </c>
      <c r="F67" s="15" t="s">
        <v>37</v>
      </c>
      <c r="G67" s="16">
        <v>7833</v>
      </c>
      <c r="H67" s="17">
        <v>243</v>
      </c>
    </row>
    <row r="68" spans="4:8" x14ac:dyDescent="0.25">
      <c r="D68" s="18" t="s">
        <v>23</v>
      </c>
      <c r="E68" s="19" t="s">
        <v>9</v>
      </c>
      <c r="F68" s="19" t="s">
        <v>36</v>
      </c>
      <c r="G68" s="20">
        <v>4585</v>
      </c>
      <c r="H68" s="21">
        <v>240</v>
      </c>
    </row>
    <row r="69" spans="4:8" x14ac:dyDescent="0.25">
      <c r="D69" s="14" t="s">
        <v>13</v>
      </c>
      <c r="E69" s="15" t="s">
        <v>6</v>
      </c>
      <c r="F69" s="15" t="s">
        <v>7</v>
      </c>
      <c r="G69" s="16">
        <v>1526</v>
      </c>
      <c r="H69" s="17">
        <v>240</v>
      </c>
    </row>
    <row r="70" spans="4:8" x14ac:dyDescent="0.25">
      <c r="D70" s="18" t="s">
        <v>25</v>
      </c>
      <c r="E70" s="19" t="s">
        <v>30</v>
      </c>
      <c r="F70" s="19" t="s">
        <v>22</v>
      </c>
      <c r="G70" s="20">
        <v>6279</v>
      </c>
      <c r="H70" s="21">
        <v>237</v>
      </c>
    </row>
    <row r="71" spans="4:8" x14ac:dyDescent="0.25">
      <c r="D71" s="14" t="s">
        <v>5</v>
      </c>
      <c r="E71" s="15" t="s">
        <v>9</v>
      </c>
      <c r="F71" s="15" t="s">
        <v>10</v>
      </c>
      <c r="G71" s="16">
        <v>12348</v>
      </c>
      <c r="H71" s="17">
        <v>234</v>
      </c>
    </row>
    <row r="72" spans="4:8" x14ac:dyDescent="0.25">
      <c r="D72" s="18" t="s">
        <v>27</v>
      </c>
      <c r="E72" s="19" t="s">
        <v>9</v>
      </c>
      <c r="F72" s="19" t="s">
        <v>18</v>
      </c>
      <c r="G72" s="20">
        <v>2464</v>
      </c>
      <c r="H72" s="21">
        <v>234</v>
      </c>
    </row>
    <row r="73" spans="4:8" x14ac:dyDescent="0.25">
      <c r="D73" s="14" t="s">
        <v>8</v>
      </c>
      <c r="E73" s="15" t="s">
        <v>20</v>
      </c>
      <c r="F73" s="15" t="s">
        <v>34</v>
      </c>
      <c r="G73" s="16">
        <v>1701</v>
      </c>
      <c r="H73" s="17">
        <v>234</v>
      </c>
    </row>
    <row r="74" spans="4:8" x14ac:dyDescent="0.25">
      <c r="D74" s="18" t="s">
        <v>13</v>
      </c>
      <c r="E74" s="19" t="s">
        <v>14</v>
      </c>
      <c r="F74" s="19" t="s">
        <v>31</v>
      </c>
      <c r="G74" s="20">
        <v>10311</v>
      </c>
      <c r="H74" s="21">
        <v>231</v>
      </c>
    </row>
    <row r="75" spans="4:8" x14ac:dyDescent="0.25">
      <c r="D75" s="14" t="s">
        <v>13</v>
      </c>
      <c r="E75" s="15" t="s">
        <v>6</v>
      </c>
      <c r="F75" s="15" t="s">
        <v>37</v>
      </c>
      <c r="G75" s="16">
        <v>714</v>
      </c>
      <c r="H75" s="17">
        <v>231</v>
      </c>
    </row>
    <row r="76" spans="4:8" x14ac:dyDescent="0.25">
      <c r="D76" s="18" t="s">
        <v>35</v>
      </c>
      <c r="E76" s="19" t="s">
        <v>9</v>
      </c>
      <c r="F76" s="19" t="s">
        <v>41</v>
      </c>
      <c r="G76" s="20">
        <v>567</v>
      </c>
      <c r="H76" s="21">
        <v>228</v>
      </c>
    </row>
    <row r="77" spans="4:8" x14ac:dyDescent="0.25">
      <c r="D77" s="14" t="s">
        <v>23</v>
      </c>
      <c r="E77" s="15" t="s">
        <v>6</v>
      </c>
      <c r="F77" s="15" t="s">
        <v>24</v>
      </c>
      <c r="G77" s="16">
        <v>6608</v>
      </c>
      <c r="H77" s="17">
        <v>225</v>
      </c>
    </row>
    <row r="78" spans="4:8" x14ac:dyDescent="0.25">
      <c r="D78" s="18" t="s">
        <v>5</v>
      </c>
      <c r="E78" s="19" t="s">
        <v>17</v>
      </c>
      <c r="F78" s="19" t="s">
        <v>40</v>
      </c>
      <c r="G78" s="20">
        <v>3101</v>
      </c>
      <c r="H78" s="21">
        <v>225</v>
      </c>
    </row>
    <row r="79" spans="4:8" x14ac:dyDescent="0.25">
      <c r="D79" s="14" t="s">
        <v>13</v>
      </c>
      <c r="E79" s="15" t="s">
        <v>30</v>
      </c>
      <c r="F79" s="15" t="s">
        <v>29</v>
      </c>
      <c r="G79" s="16">
        <v>1274</v>
      </c>
      <c r="H79" s="17">
        <v>225</v>
      </c>
    </row>
    <row r="80" spans="4:8" x14ac:dyDescent="0.25">
      <c r="D80" s="18" t="s">
        <v>8</v>
      </c>
      <c r="E80" s="19" t="s">
        <v>30</v>
      </c>
      <c r="F80" s="19" t="s">
        <v>29</v>
      </c>
      <c r="G80" s="20">
        <v>2009</v>
      </c>
      <c r="H80" s="21">
        <v>219</v>
      </c>
    </row>
    <row r="81" spans="4:8" x14ac:dyDescent="0.25">
      <c r="D81" s="14" t="s">
        <v>13</v>
      </c>
      <c r="E81" s="15" t="s">
        <v>9</v>
      </c>
      <c r="F81" s="15" t="s">
        <v>40</v>
      </c>
      <c r="G81" s="16">
        <v>7455</v>
      </c>
      <c r="H81" s="17">
        <v>216</v>
      </c>
    </row>
    <row r="82" spans="4:8" x14ac:dyDescent="0.25">
      <c r="D82" s="18" t="s">
        <v>26</v>
      </c>
      <c r="E82" s="19" t="s">
        <v>17</v>
      </c>
      <c r="F82" s="19" t="s">
        <v>41</v>
      </c>
      <c r="G82" s="20">
        <v>7651</v>
      </c>
      <c r="H82" s="21">
        <v>213</v>
      </c>
    </row>
    <row r="83" spans="4:8" x14ac:dyDescent="0.25">
      <c r="D83" s="14" t="s">
        <v>8</v>
      </c>
      <c r="E83" s="15" t="s">
        <v>20</v>
      </c>
      <c r="F83" s="15" t="s">
        <v>10</v>
      </c>
      <c r="G83" s="16">
        <v>3752</v>
      </c>
      <c r="H83" s="17">
        <v>213</v>
      </c>
    </row>
    <row r="84" spans="4:8" x14ac:dyDescent="0.25">
      <c r="D84" s="18" t="s">
        <v>8</v>
      </c>
      <c r="E84" s="19" t="s">
        <v>17</v>
      </c>
      <c r="F84" s="19" t="s">
        <v>21</v>
      </c>
      <c r="G84" s="20">
        <v>8890</v>
      </c>
      <c r="H84" s="21">
        <v>210</v>
      </c>
    </row>
    <row r="85" spans="4:8" x14ac:dyDescent="0.25">
      <c r="D85" s="14" t="s">
        <v>8</v>
      </c>
      <c r="E85" s="15" t="s">
        <v>9</v>
      </c>
      <c r="F85" s="15" t="s">
        <v>22</v>
      </c>
      <c r="G85" s="16">
        <v>5012</v>
      </c>
      <c r="H85" s="17">
        <v>210</v>
      </c>
    </row>
    <row r="86" spans="4:8" x14ac:dyDescent="0.25">
      <c r="D86" s="18" t="s">
        <v>23</v>
      </c>
      <c r="E86" s="19" t="s">
        <v>6</v>
      </c>
      <c r="F86" s="19" t="s">
        <v>22</v>
      </c>
      <c r="G86" s="20">
        <v>9835</v>
      </c>
      <c r="H86" s="21">
        <v>207</v>
      </c>
    </row>
    <row r="87" spans="4:8" x14ac:dyDescent="0.25">
      <c r="D87" s="14" t="s">
        <v>16</v>
      </c>
      <c r="E87" s="15" t="s">
        <v>30</v>
      </c>
      <c r="F87" s="15" t="s">
        <v>39</v>
      </c>
      <c r="G87" s="16">
        <v>4242</v>
      </c>
      <c r="H87" s="17">
        <v>207</v>
      </c>
    </row>
    <row r="88" spans="4:8" x14ac:dyDescent="0.25">
      <c r="D88" s="18" t="s">
        <v>11</v>
      </c>
      <c r="E88" s="19" t="s">
        <v>6</v>
      </c>
      <c r="F88" s="19" t="s">
        <v>12</v>
      </c>
      <c r="G88" s="20">
        <v>259</v>
      </c>
      <c r="H88" s="21">
        <v>207</v>
      </c>
    </row>
    <row r="89" spans="4:8" x14ac:dyDescent="0.25">
      <c r="D89" s="14" t="s">
        <v>11</v>
      </c>
      <c r="E89" s="15" t="s">
        <v>14</v>
      </c>
      <c r="F89" s="15" t="s">
        <v>39</v>
      </c>
      <c r="G89" s="16">
        <v>11522</v>
      </c>
      <c r="H89" s="17">
        <v>204</v>
      </c>
    </row>
    <row r="90" spans="4:8" x14ac:dyDescent="0.25">
      <c r="D90" s="18" t="s">
        <v>35</v>
      </c>
      <c r="E90" s="19" t="s">
        <v>30</v>
      </c>
      <c r="F90" s="19" t="s">
        <v>36</v>
      </c>
      <c r="G90" s="20">
        <v>5355</v>
      </c>
      <c r="H90" s="21">
        <v>204</v>
      </c>
    </row>
    <row r="91" spans="4:8" x14ac:dyDescent="0.25">
      <c r="D91" s="14" t="s">
        <v>11</v>
      </c>
      <c r="E91" s="15" t="s">
        <v>17</v>
      </c>
      <c r="F91" s="15" t="s">
        <v>15</v>
      </c>
      <c r="G91" s="16">
        <v>2639</v>
      </c>
      <c r="H91" s="17">
        <v>204</v>
      </c>
    </row>
    <row r="92" spans="4:8" x14ac:dyDescent="0.25">
      <c r="D92" s="18" t="s">
        <v>8</v>
      </c>
      <c r="E92" s="19" t="s">
        <v>6</v>
      </c>
      <c r="F92" s="19" t="s">
        <v>36</v>
      </c>
      <c r="G92" s="20">
        <v>1771</v>
      </c>
      <c r="H92" s="21">
        <v>204</v>
      </c>
    </row>
    <row r="93" spans="4:8" x14ac:dyDescent="0.25">
      <c r="D93" s="14" t="s">
        <v>13</v>
      </c>
      <c r="E93" s="15" t="s">
        <v>14</v>
      </c>
      <c r="F93" s="15" t="s">
        <v>42</v>
      </c>
      <c r="G93" s="16">
        <v>98</v>
      </c>
      <c r="H93" s="17">
        <v>204</v>
      </c>
    </row>
    <row r="94" spans="4:8" x14ac:dyDescent="0.25">
      <c r="D94" s="18" t="s">
        <v>25</v>
      </c>
      <c r="E94" s="19" t="s">
        <v>9</v>
      </c>
      <c r="F94" s="19" t="s">
        <v>37</v>
      </c>
      <c r="G94" s="20">
        <v>13391</v>
      </c>
      <c r="H94" s="21">
        <v>201</v>
      </c>
    </row>
    <row r="95" spans="4:8" x14ac:dyDescent="0.25">
      <c r="D95" s="14" t="s">
        <v>26</v>
      </c>
      <c r="E95" s="15" t="s">
        <v>6</v>
      </c>
      <c r="F95" s="15" t="s">
        <v>28</v>
      </c>
      <c r="G95" s="16">
        <v>9926</v>
      </c>
      <c r="H95" s="17">
        <v>201</v>
      </c>
    </row>
    <row r="96" spans="4:8" x14ac:dyDescent="0.25">
      <c r="D96" s="18" t="s">
        <v>25</v>
      </c>
      <c r="E96" s="19" t="s">
        <v>30</v>
      </c>
      <c r="F96" s="19" t="s">
        <v>37</v>
      </c>
      <c r="G96" s="20">
        <v>7280</v>
      </c>
      <c r="H96" s="21">
        <v>201</v>
      </c>
    </row>
    <row r="97" spans="4:8" x14ac:dyDescent="0.25">
      <c r="D97" s="14" t="s">
        <v>5</v>
      </c>
      <c r="E97" s="15" t="s">
        <v>14</v>
      </c>
      <c r="F97" s="15" t="s">
        <v>31</v>
      </c>
      <c r="G97" s="16">
        <v>4424</v>
      </c>
      <c r="H97" s="17">
        <v>201</v>
      </c>
    </row>
    <row r="98" spans="4:8" x14ac:dyDescent="0.25">
      <c r="D98" s="18" t="s">
        <v>23</v>
      </c>
      <c r="E98" s="19" t="s">
        <v>17</v>
      </c>
      <c r="F98" s="19" t="s">
        <v>39</v>
      </c>
      <c r="G98" s="20">
        <v>966</v>
      </c>
      <c r="H98" s="21">
        <v>198</v>
      </c>
    </row>
    <row r="99" spans="4:8" x14ac:dyDescent="0.25">
      <c r="D99" s="14" t="s">
        <v>35</v>
      </c>
      <c r="E99" s="15" t="s">
        <v>9</v>
      </c>
      <c r="F99" s="15" t="s">
        <v>33</v>
      </c>
      <c r="G99" s="16">
        <v>1974</v>
      </c>
      <c r="H99" s="17">
        <v>195</v>
      </c>
    </row>
    <row r="100" spans="4:8" x14ac:dyDescent="0.25">
      <c r="D100" s="18" t="s">
        <v>8</v>
      </c>
      <c r="E100" s="19" t="s">
        <v>6</v>
      </c>
      <c r="F100" s="19" t="s">
        <v>22</v>
      </c>
      <c r="G100" s="20">
        <v>1890</v>
      </c>
      <c r="H100" s="21">
        <v>195</v>
      </c>
    </row>
    <row r="101" spans="4:8" x14ac:dyDescent="0.25">
      <c r="D101" s="14" t="s">
        <v>25</v>
      </c>
      <c r="E101" s="15" t="s">
        <v>30</v>
      </c>
      <c r="F101" s="15" t="s">
        <v>36</v>
      </c>
      <c r="G101" s="16">
        <v>861</v>
      </c>
      <c r="H101" s="17">
        <v>195</v>
      </c>
    </row>
    <row r="102" spans="4:8" x14ac:dyDescent="0.25">
      <c r="D102" s="18" t="s">
        <v>13</v>
      </c>
      <c r="E102" s="19" t="s">
        <v>14</v>
      </c>
      <c r="F102" s="19" t="s">
        <v>36</v>
      </c>
      <c r="G102" s="20">
        <v>1925</v>
      </c>
      <c r="H102" s="21">
        <v>192</v>
      </c>
    </row>
    <row r="103" spans="4:8" x14ac:dyDescent="0.25">
      <c r="D103" s="14" t="s">
        <v>23</v>
      </c>
      <c r="E103" s="15" t="s">
        <v>30</v>
      </c>
      <c r="F103" s="15" t="s">
        <v>38</v>
      </c>
      <c r="G103" s="16">
        <v>8862</v>
      </c>
      <c r="H103" s="17">
        <v>189</v>
      </c>
    </row>
    <row r="104" spans="4:8" x14ac:dyDescent="0.25">
      <c r="D104" s="18" t="s">
        <v>16</v>
      </c>
      <c r="E104" s="19" t="s">
        <v>6</v>
      </c>
      <c r="F104" s="19" t="s">
        <v>34</v>
      </c>
      <c r="G104" s="20">
        <v>4949</v>
      </c>
      <c r="H104" s="21">
        <v>189</v>
      </c>
    </row>
    <row r="105" spans="4:8" x14ac:dyDescent="0.25">
      <c r="D105" s="14" t="s">
        <v>11</v>
      </c>
      <c r="E105" s="15" t="s">
        <v>14</v>
      </c>
      <c r="F105" s="15" t="s">
        <v>10</v>
      </c>
      <c r="G105" s="16">
        <v>2954</v>
      </c>
      <c r="H105" s="17">
        <v>189</v>
      </c>
    </row>
    <row r="106" spans="4:8" x14ac:dyDescent="0.25">
      <c r="D106" s="18" t="s">
        <v>11</v>
      </c>
      <c r="E106" s="19" t="s">
        <v>30</v>
      </c>
      <c r="F106" s="19" t="s">
        <v>29</v>
      </c>
      <c r="G106" s="20">
        <v>938</v>
      </c>
      <c r="H106" s="21">
        <v>189</v>
      </c>
    </row>
    <row r="107" spans="4:8" x14ac:dyDescent="0.25">
      <c r="D107" s="14" t="s">
        <v>13</v>
      </c>
      <c r="E107" s="15" t="s">
        <v>9</v>
      </c>
      <c r="F107" s="15" t="s">
        <v>37</v>
      </c>
      <c r="G107" s="16">
        <v>2114</v>
      </c>
      <c r="H107" s="17">
        <v>186</v>
      </c>
    </row>
    <row r="108" spans="4:8" x14ac:dyDescent="0.25">
      <c r="D108" s="18" t="s">
        <v>8</v>
      </c>
      <c r="E108" s="19" t="s">
        <v>17</v>
      </c>
      <c r="F108" s="19" t="s">
        <v>7</v>
      </c>
      <c r="G108" s="20">
        <v>7021</v>
      </c>
      <c r="H108" s="21">
        <v>183</v>
      </c>
    </row>
    <row r="109" spans="4:8" x14ac:dyDescent="0.25">
      <c r="D109" s="14" t="s">
        <v>26</v>
      </c>
      <c r="E109" s="15" t="s">
        <v>20</v>
      </c>
      <c r="F109" s="15" t="s">
        <v>40</v>
      </c>
      <c r="G109" s="16">
        <v>6580</v>
      </c>
      <c r="H109" s="17">
        <v>183</v>
      </c>
    </row>
    <row r="110" spans="4:8" x14ac:dyDescent="0.25">
      <c r="D110" s="18" t="s">
        <v>16</v>
      </c>
      <c r="E110" s="19" t="s">
        <v>9</v>
      </c>
      <c r="F110" s="19" t="s">
        <v>39</v>
      </c>
      <c r="G110" s="20">
        <v>3864</v>
      </c>
      <c r="H110" s="21">
        <v>177</v>
      </c>
    </row>
    <row r="111" spans="4:8" x14ac:dyDescent="0.25">
      <c r="D111" s="14" t="s">
        <v>23</v>
      </c>
      <c r="E111" s="15" t="s">
        <v>14</v>
      </c>
      <c r="F111" s="15" t="s">
        <v>15</v>
      </c>
      <c r="G111" s="16">
        <v>2646</v>
      </c>
      <c r="H111" s="17">
        <v>177</v>
      </c>
    </row>
    <row r="112" spans="4:8" x14ac:dyDescent="0.25">
      <c r="D112" s="18" t="s">
        <v>13</v>
      </c>
      <c r="E112" s="19" t="s">
        <v>6</v>
      </c>
      <c r="F112" s="19" t="s">
        <v>42</v>
      </c>
      <c r="G112" s="20">
        <v>2324</v>
      </c>
      <c r="H112" s="21">
        <v>177</v>
      </c>
    </row>
    <row r="113" spans="4:8" x14ac:dyDescent="0.25">
      <c r="D113" s="14" t="s">
        <v>13</v>
      </c>
      <c r="E113" s="15" t="s">
        <v>30</v>
      </c>
      <c r="F113" s="15" t="s">
        <v>19</v>
      </c>
      <c r="G113" s="16">
        <v>7847</v>
      </c>
      <c r="H113" s="17">
        <v>174</v>
      </c>
    </row>
    <row r="114" spans="4:8" x14ac:dyDescent="0.25">
      <c r="D114" s="18" t="s">
        <v>13</v>
      </c>
      <c r="E114" s="19" t="s">
        <v>14</v>
      </c>
      <c r="F114" s="19" t="s">
        <v>7</v>
      </c>
      <c r="G114" s="20">
        <v>6118</v>
      </c>
      <c r="H114" s="21">
        <v>174</v>
      </c>
    </row>
    <row r="115" spans="4:8" x14ac:dyDescent="0.25">
      <c r="D115" s="14" t="s">
        <v>5</v>
      </c>
      <c r="E115" s="15" t="s">
        <v>9</v>
      </c>
      <c r="F115" s="15" t="s">
        <v>29</v>
      </c>
      <c r="G115" s="16">
        <v>4725</v>
      </c>
      <c r="H115" s="17">
        <v>174</v>
      </c>
    </row>
    <row r="116" spans="4:8" x14ac:dyDescent="0.25">
      <c r="D116" s="18" t="s">
        <v>11</v>
      </c>
      <c r="E116" s="19" t="s">
        <v>30</v>
      </c>
      <c r="F116" s="19" t="s">
        <v>28</v>
      </c>
      <c r="G116" s="20">
        <v>707</v>
      </c>
      <c r="H116" s="21">
        <v>174</v>
      </c>
    </row>
    <row r="117" spans="4:8" x14ac:dyDescent="0.25">
      <c r="D117" s="14" t="s">
        <v>27</v>
      </c>
      <c r="E117" s="15" t="s">
        <v>17</v>
      </c>
      <c r="F117" s="15" t="s">
        <v>42</v>
      </c>
      <c r="G117" s="16">
        <v>4956</v>
      </c>
      <c r="H117" s="17">
        <v>171</v>
      </c>
    </row>
    <row r="118" spans="4:8" x14ac:dyDescent="0.25">
      <c r="D118" s="18" t="s">
        <v>25</v>
      </c>
      <c r="E118" s="19" t="s">
        <v>17</v>
      </c>
      <c r="F118" s="19" t="s">
        <v>38</v>
      </c>
      <c r="G118" s="20">
        <v>4018</v>
      </c>
      <c r="H118" s="21">
        <v>171</v>
      </c>
    </row>
    <row r="119" spans="4:8" x14ac:dyDescent="0.25">
      <c r="D119" s="14" t="s">
        <v>25</v>
      </c>
      <c r="E119" s="15" t="s">
        <v>20</v>
      </c>
      <c r="F119" s="15" t="s">
        <v>36</v>
      </c>
      <c r="G119" s="16">
        <v>5474</v>
      </c>
      <c r="H119" s="17">
        <v>168</v>
      </c>
    </row>
    <row r="120" spans="4:8" x14ac:dyDescent="0.25">
      <c r="D120" s="18" t="s">
        <v>8</v>
      </c>
      <c r="E120" s="19" t="s">
        <v>9</v>
      </c>
      <c r="F120" s="19" t="s">
        <v>32</v>
      </c>
      <c r="G120" s="20">
        <v>2023</v>
      </c>
      <c r="H120" s="21">
        <v>168</v>
      </c>
    </row>
    <row r="121" spans="4:8" x14ac:dyDescent="0.25">
      <c r="D121" s="14" t="s">
        <v>27</v>
      </c>
      <c r="E121" s="15" t="s">
        <v>17</v>
      </c>
      <c r="F121" s="15" t="s">
        <v>29</v>
      </c>
      <c r="G121" s="16">
        <v>21</v>
      </c>
      <c r="H121" s="17">
        <v>168</v>
      </c>
    </row>
    <row r="122" spans="4:8" x14ac:dyDescent="0.25">
      <c r="D122" s="18" t="s">
        <v>27</v>
      </c>
      <c r="E122" s="19" t="s">
        <v>14</v>
      </c>
      <c r="F122" s="19" t="s">
        <v>34</v>
      </c>
      <c r="G122" s="20">
        <v>3773</v>
      </c>
      <c r="H122" s="21">
        <v>165</v>
      </c>
    </row>
    <row r="123" spans="4:8" x14ac:dyDescent="0.25">
      <c r="D123" s="14" t="s">
        <v>26</v>
      </c>
      <c r="E123" s="15" t="s">
        <v>17</v>
      </c>
      <c r="F123" s="15" t="s">
        <v>33</v>
      </c>
      <c r="G123" s="16">
        <v>9443</v>
      </c>
      <c r="H123" s="17">
        <v>162</v>
      </c>
    </row>
    <row r="124" spans="4:8" x14ac:dyDescent="0.25">
      <c r="D124" s="18" t="s">
        <v>5</v>
      </c>
      <c r="E124" s="19" t="s">
        <v>30</v>
      </c>
      <c r="F124" s="19" t="s">
        <v>36</v>
      </c>
      <c r="G124" s="20">
        <v>4018</v>
      </c>
      <c r="H124" s="21">
        <v>162</v>
      </c>
    </row>
    <row r="125" spans="4:8" x14ac:dyDescent="0.25">
      <c r="D125" s="14" t="s">
        <v>27</v>
      </c>
      <c r="E125" s="15" t="s">
        <v>14</v>
      </c>
      <c r="F125" s="15" t="s">
        <v>40</v>
      </c>
      <c r="G125" s="16">
        <v>973</v>
      </c>
      <c r="H125" s="17">
        <v>162</v>
      </c>
    </row>
    <row r="126" spans="4:8" x14ac:dyDescent="0.25">
      <c r="D126" s="18" t="s">
        <v>5</v>
      </c>
      <c r="E126" s="19" t="s">
        <v>30</v>
      </c>
      <c r="F126" s="19" t="s">
        <v>19</v>
      </c>
      <c r="G126" s="20">
        <v>3794</v>
      </c>
      <c r="H126" s="21">
        <v>159</v>
      </c>
    </row>
    <row r="127" spans="4:8" x14ac:dyDescent="0.25">
      <c r="D127" s="14" t="s">
        <v>11</v>
      </c>
      <c r="E127" s="15" t="s">
        <v>9</v>
      </c>
      <c r="F127" s="15" t="s">
        <v>42</v>
      </c>
      <c r="G127" s="16">
        <v>98</v>
      </c>
      <c r="H127" s="17">
        <v>159</v>
      </c>
    </row>
    <row r="128" spans="4:8" x14ac:dyDescent="0.25">
      <c r="D128" s="18" t="s">
        <v>5</v>
      </c>
      <c r="E128" s="19" t="s">
        <v>30</v>
      </c>
      <c r="F128" s="19" t="s">
        <v>28</v>
      </c>
      <c r="G128" s="20">
        <v>5019</v>
      </c>
      <c r="H128" s="21">
        <v>156</v>
      </c>
    </row>
    <row r="129" spans="4:8" x14ac:dyDescent="0.25">
      <c r="D129" s="14" t="s">
        <v>16</v>
      </c>
      <c r="E129" s="15" t="s">
        <v>14</v>
      </c>
      <c r="F129" s="15" t="s">
        <v>28</v>
      </c>
      <c r="G129" s="16">
        <v>4970</v>
      </c>
      <c r="H129" s="17">
        <v>156</v>
      </c>
    </row>
    <row r="130" spans="4:8" x14ac:dyDescent="0.25">
      <c r="D130" s="18" t="s">
        <v>11</v>
      </c>
      <c r="E130" s="19" t="s">
        <v>6</v>
      </c>
      <c r="F130" s="19" t="s">
        <v>18</v>
      </c>
      <c r="G130" s="20">
        <v>4305</v>
      </c>
      <c r="H130" s="21">
        <v>156</v>
      </c>
    </row>
    <row r="131" spans="4:8" x14ac:dyDescent="0.25">
      <c r="D131" s="14" t="s">
        <v>26</v>
      </c>
      <c r="E131" s="15" t="s">
        <v>20</v>
      </c>
      <c r="F131" s="15" t="s">
        <v>34</v>
      </c>
      <c r="G131" s="16">
        <v>4417</v>
      </c>
      <c r="H131" s="17">
        <v>153</v>
      </c>
    </row>
    <row r="132" spans="4:8" x14ac:dyDescent="0.25">
      <c r="D132" s="18" t="s">
        <v>11</v>
      </c>
      <c r="E132" s="19" t="s">
        <v>30</v>
      </c>
      <c r="F132" s="19" t="s">
        <v>40</v>
      </c>
      <c r="G132" s="20">
        <v>14329</v>
      </c>
      <c r="H132" s="21">
        <v>150</v>
      </c>
    </row>
    <row r="133" spans="4:8" x14ac:dyDescent="0.25">
      <c r="D133" s="14" t="s">
        <v>8</v>
      </c>
      <c r="E133" s="15" t="s">
        <v>14</v>
      </c>
      <c r="F133" s="15" t="s">
        <v>34</v>
      </c>
      <c r="G133" s="16">
        <v>5019</v>
      </c>
      <c r="H133" s="17">
        <v>150</v>
      </c>
    </row>
    <row r="134" spans="4:8" x14ac:dyDescent="0.25">
      <c r="D134" s="18" t="s">
        <v>16</v>
      </c>
      <c r="E134" s="19" t="s">
        <v>30</v>
      </c>
      <c r="F134" s="19" t="s">
        <v>28</v>
      </c>
      <c r="G134" s="20">
        <v>3759</v>
      </c>
      <c r="H134" s="21">
        <v>150</v>
      </c>
    </row>
    <row r="135" spans="4:8" x14ac:dyDescent="0.25">
      <c r="D135" s="14" t="s">
        <v>8</v>
      </c>
      <c r="E135" s="15" t="s">
        <v>6</v>
      </c>
      <c r="F135" s="15" t="s">
        <v>7</v>
      </c>
      <c r="G135" s="16">
        <v>42</v>
      </c>
      <c r="H135" s="17">
        <v>150</v>
      </c>
    </row>
    <row r="136" spans="4:8" x14ac:dyDescent="0.25">
      <c r="D136" s="18" t="s">
        <v>11</v>
      </c>
      <c r="E136" s="19" t="s">
        <v>9</v>
      </c>
      <c r="F136" s="19" t="s">
        <v>12</v>
      </c>
      <c r="G136" s="20">
        <v>959</v>
      </c>
      <c r="H136" s="21">
        <v>147</v>
      </c>
    </row>
    <row r="137" spans="4:8" x14ac:dyDescent="0.25">
      <c r="D137" s="14" t="s">
        <v>26</v>
      </c>
      <c r="E137" s="15" t="s">
        <v>17</v>
      </c>
      <c r="F137" s="15" t="s">
        <v>40</v>
      </c>
      <c r="G137" s="16">
        <v>6027</v>
      </c>
      <c r="H137" s="17">
        <v>144</v>
      </c>
    </row>
    <row r="138" spans="4:8" x14ac:dyDescent="0.25">
      <c r="D138" s="18" t="s">
        <v>27</v>
      </c>
      <c r="E138" s="19" t="s">
        <v>6</v>
      </c>
      <c r="F138" s="19" t="s">
        <v>28</v>
      </c>
      <c r="G138" s="20">
        <v>3983</v>
      </c>
      <c r="H138" s="21">
        <v>144</v>
      </c>
    </row>
    <row r="139" spans="4:8" x14ac:dyDescent="0.25">
      <c r="D139" s="14" t="s">
        <v>11</v>
      </c>
      <c r="E139" s="15" t="s">
        <v>9</v>
      </c>
      <c r="F139" s="15" t="s">
        <v>39</v>
      </c>
      <c r="G139" s="16">
        <v>2429</v>
      </c>
      <c r="H139" s="17">
        <v>144</v>
      </c>
    </row>
    <row r="140" spans="4:8" x14ac:dyDescent="0.25">
      <c r="D140" s="18" t="s">
        <v>13</v>
      </c>
      <c r="E140" s="19" t="s">
        <v>30</v>
      </c>
      <c r="F140" s="19" t="s">
        <v>22</v>
      </c>
      <c r="G140" s="20">
        <v>336</v>
      </c>
      <c r="H140" s="21">
        <v>144</v>
      </c>
    </row>
    <row r="141" spans="4:8" x14ac:dyDescent="0.25">
      <c r="D141" s="14" t="s">
        <v>35</v>
      </c>
      <c r="E141" s="15" t="s">
        <v>20</v>
      </c>
      <c r="F141" s="15" t="s">
        <v>22</v>
      </c>
      <c r="G141" s="16">
        <v>2205</v>
      </c>
      <c r="H141" s="17">
        <v>141</v>
      </c>
    </row>
    <row r="142" spans="4:8" x14ac:dyDescent="0.25">
      <c r="D142" s="18" t="s">
        <v>26</v>
      </c>
      <c r="E142" s="19" t="s">
        <v>17</v>
      </c>
      <c r="F142" s="19" t="s">
        <v>22</v>
      </c>
      <c r="G142" s="20">
        <v>1568</v>
      </c>
      <c r="H142" s="21">
        <v>141</v>
      </c>
    </row>
    <row r="143" spans="4:8" x14ac:dyDescent="0.25">
      <c r="D143" s="14" t="s">
        <v>26</v>
      </c>
      <c r="E143" s="15" t="s">
        <v>6</v>
      </c>
      <c r="F143" s="15" t="s">
        <v>15</v>
      </c>
      <c r="G143" s="16">
        <v>11571</v>
      </c>
      <c r="H143" s="17">
        <v>138</v>
      </c>
    </row>
    <row r="144" spans="4:8" x14ac:dyDescent="0.25">
      <c r="D144" s="18" t="s">
        <v>23</v>
      </c>
      <c r="E144" s="19" t="s">
        <v>30</v>
      </c>
      <c r="F144" s="19" t="s">
        <v>33</v>
      </c>
      <c r="G144" s="20">
        <v>2205</v>
      </c>
      <c r="H144" s="21">
        <v>138</v>
      </c>
    </row>
    <row r="145" spans="4:8" x14ac:dyDescent="0.25">
      <c r="D145" s="14" t="s">
        <v>5</v>
      </c>
      <c r="E145" s="15" t="s">
        <v>30</v>
      </c>
      <c r="F145" s="15" t="s">
        <v>39</v>
      </c>
      <c r="G145" s="16">
        <v>2289</v>
      </c>
      <c r="H145" s="17">
        <v>135</v>
      </c>
    </row>
    <row r="146" spans="4:8" x14ac:dyDescent="0.25">
      <c r="D146" s="18" t="s">
        <v>16</v>
      </c>
      <c r="E146" s="19" t="s">
        <v>14</v>
      </c>
      <c r="F146" s="19" t="s">
        <v>32</v>
      </c>
      <c r="G146" s="20">
        <v>1400</v>
      </c>
      <c r="H146" s="21">
        <v>135</v>
      </c>
    </row>
    <row r="147" spans="4:8" x14ac:dyDescent="0.25">
      <c r="D147" s="14" t="s">
        <v>16</v>
      </c>
      <c r="E147" s="15" t="s">
        <v>20</v>
      </c>
      <c r="F147" s="15" t="s">
        <v>19</v>
      </c>
      <c r="G147" s="16">
        <v>959</v>
      </c>
      <c r="H147" s="17">
        <v>135</v>
      </c>
    </row>
    <row r="148" spans="4:8" x14ac:dyDescent="0.25">
      <c r="D148" s="18" t="s">
        <v>5</v>
      </c>
      <c r="E148" s="19" t="s">
        <v>17</v>
      </c>
      <c r="F148" s="19" t="s">
        <v>32</v>
      </c>
      <c r="G148" s="20">
        <v>0</v>
      </c>
      <c r="H148" s="21">
        <v>135</v>
      </c>
    </row>
    <row r="149" spans="4:8" x14ac:dyDescent="0.25">
      <c r="D149" s="14" t="s">
        <v>13</v>
      </c>
      <c r="E149" s="15" t="s">
        <v>9</v>
      </c>
      <c r="F149" s="15" t="s">
        <v>39</v>
      </c>
      <c r="G149" s="16">
        <v>847</v>
      </c>
      <c r="H149" s="17">
        <v>129</v>
      </c>
    </row>
    <row r="150" spans="4:8" x14ac:dyDescent="0.25">
      <c r="D150" s="18" t="s">
        <v>35</v>
      </c>
      <c r="E150" s="19" t="s">
        <v>20</v>
      </c>
      <c r="F150" s="19" t="s">
        <v>12</v>
      </c>
      <c r="G150" s="20">
        <v>6860</v>
      </c>
      <c r="H150" s="21">
        <v>126</v>
      </c>
    </row>
    <row r="151" spans="4:8" x14ac:dyDescent="0.25">
      <c r="D151" s="14" t="s">
        <v>13</v>
      </c>
      <c r="E151" s="15" t="s">
        <v>30</v>
      </c>
      <c r="F151" s="15" t="s">
        <v>34</v>
      </c>
      <c r="G151" s="16">
        <v>4935</v>
      </c>
      <c r="H151" s="17">
        <v>126</v>
      </c>
    </row>
    <row r="152" spans="4:8" x14ac:dyDescent="0.25">
      <c r="D152" s="18" t="s">
        <v>26</v>
      </c>
      <c r="E152" s="19" t="s">
        <v>17</v>
      </c>
      <c r="F152" s="19" t="s">
        <v>19</v>
      </c>
      <c r="G152" s="20">
        <v>4018</v>
      </c>
      <c r="H152" s="21">
        <v>126</v>
      </c>
    </row>
    <row r="153" spans="4:8" x14ac:dyDescent="0.25">
      <c r="D153" s="14" t="s">
        <v>5</v>
      </c>
      <c r="E153" s="15" t="s">
        <v>9</v>
      </c>
      <c r="F153" s="15" t="s">
        <v>32</v>
      </c>
      <c r="G153" s="16">
        <v>1617</v>
      </c>
      <c r="H153" s="17">
        <v>126</v>
      </c>
    </row>
    <row r="154" spans="4:8" x14ac:dyDescent="0.25">
      <c r="D154" s="18" t="s">
        <v>8</v>
      </c>
      <c r="E154" s="19" t="s">
        <v>9</v>
      </c>
      <c r="F154" s="19" t="s">
        <v>19</v>
      </c>
      <c r="G154" s="20">
        <v>357</v>
      </c>
      <c r="H154" s="21">
        <v>126</v>
      </c>
    </row>
    <row r="155" spans="4:8" x14ac:dyDescent="0.25">
      <c r="D155" s="14" t="s">
        <v>16</v>
      </c>
      <c r="E155" s="15" t="s">
        <v>30</v>
      </c>
      <c r="F155" s="15" t="s">
        <v>10</v>
      </c>
      <c r="G155" s="16">
        <v>6734</v>
      </c>
      <c r="H155" s="17">
        <v>123</v>
      </c>
    </row>
    <row r="156" spans="4:8" x14ac:dyDescent="0.25">
      <c r="D156" s="18" t="s">
        <v>16</v>
      </c>
      <c r="E156" s="19" t="s">
        <v>9</v>
      </c>
      <c r="F156" s="19" t="s">
        <v>7</v>
      </c>
      <c r="G156" s="20">
        <v>4781</v>
      </c>
      <c r="H156" s="21">
        <v>123</v>
      </c>
    </row>
    <row r="157" spans="4:8" x14ac:dyDescent="0.25">
      <c r="D157" s="14" t="s">
        <v>13</v>
      </c>
      <c r="E157" s="15" t="s">
        <v>6</v>
      </c>
      <c r="F157" s="15" t="s">
        <v>33</v>
      </c>
      <c r="G157" s="16">
        <v>3388</v>
      </c>
      <c r="H157" s="17">
        <v>123</v>
      </c>
    </row>
    <row r="158" spans="4:8" x14ac:dyDescent="0.25">
      <c r="D158" s="18" t="s">
        <v>16</v>
      </c>
      <c r="E158" s="19" t="s">
        <v>20</v>
      </c>
      <c r="F158" s="19" t="s">
        <v>31</v>
      </c>
      <c r="G158" s="20">
        <v>2317</v>
      </c>
      <c r="H158" s="21">
        <v>123</v>
      </c>
    </row>
    <row r="159" spans="4:8" x14ac:dyDescent="0.25">
      <c r="D159" s="14" t="s">
        <v>35</v>
      </c>
      <c r="E159" s="15" t="s">
        <v>20</v>
      </c>
      <c r="F159" s="15" t="s">
        <v>31</v>
      </c>
      <c r="G159" s="16">
        <v>63</v>
      </c>
      <c r="H159" s="17">
        <v>123</v>
      </c>
    </row>
    <row r="160" spans="4:8" x14ac:dyDescent="0.25">
      <c r="D160" s="18" t="s">
        <v>16</v>
      </c>
      <c r="E160" s="19" t="s">
        <v>14</v>
      </c>
      <c r="F160" s="19" t="s">
        <v>12</v>
      </c>
      <c r="G160" s="20">
        <v>10073</v>
      </c>
      <c r="H160" s="21">
        <v>120</v>
      </c>
    </row>
    <row r="161" spans="4:8" x14ac:dyDescent="0.25">
      <c r="D161" s="14" t="s">
        <v>26</v>
      </c>
      <c r="E161" s="15" t="s">
        <v>30</v>
      </c>
      <c r="F161" s="15" t="s">
        <v>36</v>
      </c>
      <c r="G161" s="16">
        <v>7511</v>
      </c>
      <c r="H161" s="17">
        <v>120</v>
      </c>
    </row>
    <row r="162" spans="4:8" x14ac:dyDescent="0.25">
      <c r="D162" s="18" t="s">
        <v>11</v>
      </c>
      <c r="E162" s="19" t="s">
        <v>20</v>
      </c>
      <c r="F162" s="19" t="s">
        <v>29</v>
      </c>
      <c r="G162" s="20">
        <v>2646</v>
      </c>
      <c r="H162" s="21">
        <v>120</v>
      </c>
    </row>
    <row r="163" spans="4:8" x14ac:dyDescent="0.25">
      <c r="D163" s="14" t="s">
        <v>27</v>
      </c>
      <c r="E163" s="15" t="s">
        <v>30</v>
      </c>
      <c r="F163" s="15" t="s">
        <v>34</v>
      </c>
      <c r="G163" s="16">
        <v>2212</v>
      </c>
      <c r="H163" s="17">
        <v>117</v>
      </c>
    </row>
    <row r="164" spans="4:8" x14ac:dyDescent="0.25">
      <c r="D164" s="18" t="s">
        <v>23</v>
      </c>
      <c r="E164" s="19" t="s">
        <v>14</v>
      </c>
      <c r="F164" s="19" t="s">
        <v>21</v>
      </c>
      <c r="G164" s="20">
        <v>2149</v>
      </c>
      <c r="H164" s="21">
        <v>117</v>
      </c>
    </row>
    <row r="165" spans="4:8" x14ac:dyDescent="0.25">
      <c r="D165" s="14" t="s">
        <v>26</v>
      </c>
      <c r="E165" s="15" t="s">
        <v>17</v>
      </c>
      <c r="F165" s="15" t="s">
        <v>29</v>
      </c>
      <c r="G165" s="16">
        <v>2016</v>
      </c>
      <c r="H165" s="17">
        <v>117</v>
      </c>
    </row>
    <row r="166" spans="4:8" x14ac:dyDescent="0.25">
      <c r="D166" s="18" t="s">
        <v>23</v>
      </c>
      <c r="E166" s="19" t="s">
        <v>9</v>
      </c>
      <c r="F166" s="19" t="s">
        <v>38</v>
      </c>
      <c r="G166" s="20">
        <v>2793</v>
      </c>
      <c r="H166" s="21">
        <v>114</v>
      </c>
    </row>
    <row r="167" spans="4:8" x14ac:dyDescent="0.25">
      <c r="D167" s="14" t="s">
        <v>11</v>
      </c>
      <c r="E167" s="15" t="s">
        <v>14</v>
      </c>
      <c r="F167" s="15" t="s">
        <v>18</v>
      </c>
      <c r="G167" s="16">
        <v>2142</v>
      </c>
      <c r="H167" s="17">
        <v>114</v>
      </c>
    </row>
    <row r="168" spans="4:8" x14ac:dyDescent="0.25">
      <c r="D168" s="18" t="s">
        <v>5</v>
      </c>
      <c r="E168" s="19" t="s">
        <v>6</v>
      </c>
      <c r="F168" s="19" t="s">
        <v>7</v>
      </c>
      <c r="G168" s="20">
        <v>1624</v>
      </c>
      <c r="H168" s="21">
        <v>114</v>
      </c>
    </row>
    <row r="169" spans="4:8" x14ac:dyDescent="0.25">
      <c r="D169" s="14" t="s">
        <v>23</v>
      </c>
      <c r="E169" s="15" t="s">
        <v>6</v>
      </c>
      <c r="F169" s="15" t="s">
        <v>28</v>
      </c>
      <c r="G169" s="16">
        <v>4487</v>
      </c>
      <c r="H169" s="17">
        <v>111</v>
      </c>
    </row>
    <row r="170" spans="4:8" x14ac:dyDescent="0.25">
      <c r="D170" s="18" t="s">
        <v>25</v>
      </c>
      <c r="E170" s="19" t="s">
        <v>14</v>
      </c>
      <c r="F170" s="19" t="s">
        <v>7</v>
      </c>
      <c r="G170" s="20">
        <v>1526</v>
      </c>
      <c r="H170" s="21">
        <v>105</v>
      </c>
    </row>
    <row r="171" spans="4:8" x14ac:dyDescent="0.25">
      <c r="D171" s="14" t="s">
        <v>13</v>
      </c>
      <c r="E171" s="15" t="s">
        <v>6</v>
      </c>
      <c r="F171" s="15" t="s">
        <v>38</v>
      </c>
      <c r="G171" s="16">
        <v>6398</v>
      </c>
      <c r="H171" s="17">
        <v>102</v>
      </c>
    </row>
    <row r="172" spans="4:8" x14ac:dyDescent="0.25">
      <c r="D172" s="18" t="s">
        <v>5</v>
      </c>
      <c r="E172" s="19" t="s">
        <v>20</v>
      </c>
      <c r="F172" s="19" t="s">
        <v>12</v>
      </c>
      <c r="G172" s="20">
        <v>6125</v>
      </c>
      <c r="H172" s="21">
        <v>102</v>
      </c>
    </row>
    <row r="173" spans="4:8" x14ac:dyDescent="0.25">
      <c r="D173" s="14" t="s">
        <v>11</v>
      </c>
      <c r="E173" s="15" t="s">
        <v>20</v>
      </c>
      <c r="F173" s="15" t="s">
        <v>18</v>
      </c>
      <c r="G173" s="16">
        <v>3850</v>
      </c>
      <c r="H173" s="17">
        <v>102</v>
      </c>
    </row>
    <row r="174" spans="4:8" x14ac:dyDescent="0.25">
      <c r="D174" s="18" t="s">
        <v>25</v>
      </c>
      <c r="E174" s="19" t="s">
        <v>30</v>
      </c>
      <c r="F174" s="19" t="s">
        <v>32</v>
      </c>
      <c r="G174" s="20">
        <v>2891</v>
      </c>
      <c r="H174" s="21">
        <v>102</v>
      </c>
    </row>
    <row r="175" spans="4:8" x14ac:dyDescent="0.25">
      <c r="D175" s="14" t="s">
        <v>27</v>
      </c>
      <c r="E175" s="15" t="s">
        <v>17</v>
      </c>
      <c r="F175" s="15" t="s">
        <v>40</v>
      </c>
      <c r="G175" s="16">
        <v>1652</v>
      </c>
      <c r="H175" s="17">
        <v>102</v>
      </c>
    </row>
    <row r="176" spans="4:8" x14ac:dyDescent="0.25">
      <c r="D176" s="18" t="s">
        <v>16</v>
      </c>
      <c r="E176" s="19" t="s">
        <v>6</v>
      </c>
      <c r="F176" s="19" t="s">
        <v>15</v>
      </c>
      <c r="G176" s="20">
        <v>1505</v>
      </c>
      <c r="H176" s="21">
        <v>102</v>
      </c>
    </row>
    <row r="177" spans="4:8" x14ac:dyDescent="0.25">
      <c r="D177" s="14" t="s">
        <v>11</v>
      </c>
      <c r="E177" s="15" t="s">
        <v>20</v>
      </c>
      <c r="F177" s="15" t="s">
        <v>42</v>
      </c>
      <c r="G177" s="16">
        <v>2436</v>
      </c>
      <c r="H177" s="17">
        <v>99</v>
      </c>
    </row>
    <row r="178" spans="4:8" x14ac:dyDescent="0.25">
      <c r="D178" s="18" t="s">
        <v>13</v>
      </c>
      <c r="E178" s="19" t="s">
        <v>9</v>
      </c>
      <c r="F178" s="19" t="s">
        <v>36</v>
      </c>
      <c r="G178" s="20">
        <v>609</v>
      </c>
      <c r="H178" s="21">
        <v>99</v>
      </c>
    </row>
    <row r="179" spans="4:8" x14ac:dyDescent="0.25">
      <c r="D179" s="14" t="s">
        <v>11</v>
      </c>
      <c r="E179" s="15" t="s">
        <v>6</v>
      </c>
      <c r="F179" s="15" t="s">
        <v>33</v>
      </c>
      <c r="G179" s="16">
        <v>7273</v>
      </c>
      <c r="H179" s="17">
        <v>96</v>
      </c>
    </row>
    <row r="180" spans="4:8" x14ac:dyDescent="0.25">
      <c r="D180" s="18" t="s">
        <v>35</v>
      </c>
      <c r="E180" s="19" t="s">
        <v>9</v>
      </c>
      <c r="F180" s="19" t="s">
        <v>24</v>
      </c>
      <c r="G180" s="20">
        <v>3472</v>
      </c>
      <c r="H180" s="21">
        <v>96</v>
      </c>
    </row>
    <row r="181" spans="4:8" x14ac:dyDescent="0.25">
      <c r="D181" s="14" t="s">
        <v>23</v>
      </c>
      <c r="E181" s="15" t="s">
        <v>30</v>
      </c>
      <c r="F181" s="15" t="s">
        <v>18</v>
      </c>
      <c r="G181" s="16">
        <v>1568</v>
      </c>
      <c r="H181" s="17">
        <v>96</v>
      </c>
    </row>
    <row r="182" spans="4:8" x14ac:dyDescent="0.25">
      <c r="D182" s="18" t="s">
        <v>5</v>
      </c>
      <c r="E182" s="19" t="s">
        <v>6</v>
      </c>
      <c r="F182" s="19" t="s">
        <v>39</v>
      </c>
      <c r="G182" s="20">
        <v>6132</v>
      </c>
      <c r="H182" s="21">
        <v>93</v>
      </c>
    </row>
    <row r="183" spans="4:8" x14ac:dyDescent="0.25">
      <c r="D183" s="14" t="s">
        <v>27</v>
      </c>
      <c r="E183" s="15" t="s">
        <v>30</v>
      </c>
      <c r="F183" s="15" t="s">
        <v>28</v>
      </c>
      <c r="G183" s="16">
        <v>2919</v>
      </c>
      <c r="H183" s="17">
        <v>93</v>
      </c>
    </row>
    <row r="184" spans="4:8" x14ac:dyDescent="0.25">
      <c r="D184" s="18" t="s">
        <v>11</v>
      </c>
      <c r="E184" s="19" t="s">
        <v>6</v>
      </c>
      <c r="F184" s="19" t="s">
        <v>34</v>
      </c>
      <c r="G184" s="20">
        <v>2737</v>
      </c>
      <c r="H184" s="21">
        <v>93</v>
      </c>
    </row>
    <row r="185" spans="4:8" x14ac:dyDescent="0.25">
      <c r="D185" s="14" t="s">
        <v>25</v>
      </c>
      <c r="E185" s="15" t="s">
        <v>30</v>
      </c>
      <c r="F185" s="15" t="s">
        <v>19</v>
      </c>
      <c r="G185" s="16">
        <v>1652</v>
      </c>
      <c r="H185" s="17">
        <v>93</v>
      </c>
    </row>
    <row r="186" spans="4:8" x14ac:dyDescent="0.25">
      <c r="D186" s="18" t="s">
        <v>35</v>
      </c>
      <c r="E186" s="19" t="s">
        <v>30</v>
      </c>
      <c r="F186" s="19" t="s">
        <v>18</v>
      </c>
      <c r="G186" s="20">
        <v>1428</v>
      </c>
      <c r="H186" s="21">
        <v>93</v>
      </c>
    </row>
    <row r="187" spans="4:8" x14ac:dyDescent="0.25">
      <c r="D187" s="14" t="s">
        <v>5</v>
      </c>
      <c r="E187" s="15" t="s">
        <v>14</v>
      </c>
      <c r="F187" s="15" t="s">
        <v>19</v>
      </c>
      <c r="G187" s="16">
        <v>9772</v>
      </c>
      <c r="H187" s="17">
        <v>90</v>
      </c>
    </row>
    <row r="188" spans="4:8" x14ac:dyDescent="0.25">
      <c r="D188" s="18" t="s">
        <v>11</v>
      </c>
      <c r="E188" s="19" t="s">
        <v>30</v>
      </c>
      <c r="F188" s="19" t="s">
        <v>34</v>
      </c>
      <c r="G188" s="20">
        <v>8155</v>
      </c>
      <c r="H188" s="21">
        <v>90</v>
      </c>
    </row>
    <row r="189" spans="4:8" x14ac:dyDescent="0.25">
      <c r="D189" s="14" t="s">
        <v>5</v>
      </c>
      <c r="E189" s="15" t="s">
        <v>20</v>
      </c>
      <c r="F189" s="15" t="s">
        <v>18</v>
      </c>
      <c r="G189" s="16">
        <v>2541</v>
      </c>
      <c r="H189" s="17">
        <v>90</v>
      </c>
    </row>
    <row r="190" spans="4:8" x14ac:dyDescent="0.25">
      <c r="D190" s="18" t="s">
        <v>11</v>
      </c>
      <c r="E190" s="19" t="s">
        <v>20</v>
      </c>
      <c r="F190" s="19" t="s">
        <v>19</v>
      </c>
      <c r="G190" s="20">
        <v>9506</v>
      </c>
      <c r="H190" s="21">
        <v>87</v>
      </c>
    </row>
    <row r="191" spans="4:8" x14ac:dyDescent="0.25">
      <c r="D191" s="14" t="s">
        <v>16</v>
      </c>
      <c r="E191" s="15" t="s">
        <v>6</v>
      </c>
      <c r="F191" s="15" t="s">
        <v>21</v>
      </c>
      <c r="G191" s="16">
        <v>7693</v>
      </c>
      <c r="H191" s="17">
        <v>87</v>
      </c>
    </row>
    <row r="192" spans="4:8" x14ac:dyDescent="0.25">
      <c r="D192" s="18" t="s">
        <v>35</v>
      </c>
      <c r="E192" s="19" t="s">
        <v>30</v>
      </c>
      <c r="F192" s="19" t="s">
        <v>28</v>
      </c>
      <c r="G192" s="20">
        <v>700</v>
      </c>
      <c r="H192" s="21">
        <v>87</v>
      </c>
    </row>
    <row r="193" spans="4:8" x14ac:dyDescent="0.25">
      <c r="D193" s="14" t="s">
        <v>5</v>
      </c>
      <c r="E193" s="15" t="s">
        <v>20</v>
      </c>
      <c r="F193" s="15" t="s">
        <v>42</v>
      </c>
      <c r="G193" s="16">
        <v>609</v>
      </c>
      <c r="H193" s="17">
        <v>87</v>
      </c>
    </row>
    <row r="194" spans="4:8" x14ac:dyDescent="0.25">
      <c r="D194" s="18" t="s">
        <v>8</v>
      </c>
      <c r="E194" s="19" t="s">
        <v>6</v>
      </c>
      <c r="F194" s="19" t="s">
        <v>41</v>
      </c>
      <c r="G194" s="20">
        <v>434</v>
      </c>
      <c r="H194" s="21">
        <v>87</v>
      </c>
    </row>
    <row r="195" spans="4:8" x14ac:dyDescent="0.25">
      <c r="D195" s="14" t="s">
        <v>23</v>
      </c>
      <c r="E195" s="15" t="s">
        <v>14</v>
      </c>
      <c r="F195" s="15" t="s">
        <v>10</v>
      </c>
      <c r="G195" s="16">
        <v>280</v>
      </c>
      <c r="H195" s="17">
        <v>87</v>
      </c>
    </row>
    <row r="196" spans="4:8" x14ac:dyDescent="0.25">
      <c r="D196" s="18" t="s">
        <v>13</v>
      </c>
      <c r="E196" s="19" t="s">
        <v>14</v>
      </c>
      <c r="F196" s="19" t="s">
        <v>10</v>
      </c>
      <c r="G196" s="20">
        <v>10304</v>
      </c>
      <c r="H196" s="21">
        <v>84</v>
      </c>
    </row>
    <row r="197" spans="4:8" x14ac:dyDescent="0.25">
      <c r="D197" s="14" t="s">
        <v>25</v>
      </c>
      <c r="E197" s="15" t="s">
        <v>9</v>
      </c>
      <c r="F197" s="15" t="s">
        <v>22</v>
      </c>
      <c r="G197" s="16">
        <v>490</v>
      </c>
      <c r="H197" s="17">
        <v>84</v>
      </c>
    </row>
    <row r="198" spans="4:8" x14ac:dyDescent="0.25">
      <c r="D198" s="18" t="s">
        <v>8</v>
      </c>
      <c r="E198" s="19" t="s">
        <v>20</v>
      </c>
      <c r="F198" s="19" t="s">
        <v>22</v>
      </c>
      <c r="G198" s="20">
        <v>168</v>
      </c>
      <c r="H198" s="21">
        <v>84</v>
      </c>
    </row>
    <row r="199" spans="4:8" x14ac:dyDescent="0.25">
      <c r="D199" s="14" t="s">
        <v>26</v>
      </c>
      <c r="E199" s="15" t="s">
        <v>17</v>
      </c>
      <c r="F199" s="15" t="s">
        <v>39</v>
      </c>
      <c r="G199" s="16">
        <v>7812</v>
      </c>
      <c r="H199" s="17">
        <v>81</v>
      </c>
    </row>
    <row r="200" spans="4:8" x14ac:dyDescent="0.25">
      <c r="D200" s="18" t="s">
        <v>25</v>
      </c>
      <c r="E200" s="19" t="s">
        <v>17</v>
      </c>
      <c r="F200" s="19" t="s">
        <v>22</v>
      </c>
      <c r="G200" s="20">
        <v>6909</v>
      </c>
      <c r="H200" s="21">
        <v>81</v>
      </c>
    </row>
    <row r="201" spans="4:8" x14ac:dyDescent="0.25">
      <c r="D201" s="14" t="s">
        <v>8</v>
      </c>
      <c r="E201" s="15" t="s">
        <v>9</v>
      </c>
      <c r="F201" s="15" t="s">
        <v>7</v>
      </c>
      <c r="G201" s="16">
        <v>3598</v>
      </c>
      <c r="H201" s="17">
        <v>81</v>
      </c>
    </row>
    <row r="202" spans="4:8" x14ac:dyDescent="0.25">
      <c r="D202" s="18" t="s">
        <v>16</v>
      </c>
      <c r="E202" s="19" t="s">
        <v>6</v>
      </c>
      <c r="F202" s="19" t="s">
        <v>7</v>
      </c>
      <c r="G202" s="20">
        <v>560</v>
      </c>
      <c r="H202" s="21">
        <v>81</v>
      </c>
    </row>
    <row r="203" spans="4:8" x14ac:dyDescent="0.25">
      <c r="D203" s="14" t="s">
        <v>8</v>
      </c>
      <c r="E203" s="15" t="s">
        <v>20</v>
      </c>
      <c r="F203" s="15" t="s">
        <v>41</v>
      </c>
      <c r="G203" s="16">
        <v>6433</v>
      </c>
      <c r="H203" s="17">
        <v>78</v>
      </c>
    </row>
    <row r="204" spans="4:8" x14ac:dyDescent="0.25">
      <c r="D204" s="18" t="s">
        <v>27</v>
      </c>
      <c r="E204" s="19" t="s">
        <v>9</v>
      </c>
      <c r="F204" s="19" t="s">
        <v>34</v>
      </c>
      <c r="G204" s="20">
        <v>2023</v>
      </c>
      <c r="H204" s="21">
        <v>78</v>
      </c>
    </row>
    <row r="205" spans="4:8" x14ac:dyDescent="0.25">
      <c r="D205" s="14" t="s">
        <v>26</v>
      </c>
      <c r="E205" s="15" t="s">
        <v>14</v>
      </c>
      <c r="F205" s="15" t="s">
        <v>32</v>
      </c>
      <c r="G205" s="16">
        <v>8211</v>
      </c>
      <c r="H205" s="17">
        <v>75</v>
      </c>
    </row>
    <row r="206" spans="4:8" x14ac:dyDescent="0.25">
      <c r="D206" s="18" t="s">
        <v>16</v>
      </c>
      <c r="E206" s="19" t="s">
        <v>30</v>
      </c>
      <c r="F206" s="19" t="s">
        <v>32</v>
      </c>
      <c r="G206" s="20">
        <v>3339</v>
      </c>
      <c r="H206" s="21">
        <v>75</v>
      </c>
    </row>
    <row r="207" spans="4:8" x14ac:dyDescent="0.25">
      <c r="D207" s="14" t="s">
        <v>23</v>
      </c>
      <c r="E207" s="15" t="s">
        <v>30</v>
      </c>
      <c r="F207" s="15" t="s">
        <v>10</v>
      </c>
      <c r="G207" s="16">
        <v>3262</v>
      </c>
      <c r="H207" s="17">
        <v>75</v>
      </c>
    </row>
    <row r="208" spans="4:8" x14ac:dyDescent="0.25">
      <c r="D208" s="18" t="s">
        <v>5</v>
      </c>
      <c r="E208" s="19" t="s">
        <v>30</v>
      </c>
      <c r="F208" s="19" t="s">
        <v>34</v>
      </c>
      <c r="G208" s="20">
        <v>2779</v>
      </c>
      <c r="H208" s="21">
        <v>75</v>
      </c>
    </row>
    <row r="209" spans="4:8" x14ac:dyDescent="0.25">
      <c r="D209" s="14" t="s">
        <v>16</v>
      </c>
      <c r="E209" s="15" t="s">
        <v>30</v>
      </c>
      <c r="F209" s="15" t="s">
        <v>29</v>
      </c>
      <c r="G209" s="16">
        <v>2219</v>
      </c>
      <c r="H209" s="17">
        <v>75</v>
      </c>
    </row>
    <row r="210" spans="4:8" x14ac:dyDescent="0.25">
      <c r="D210" s="18" t="s">
        <v>23</v>
      </c>
      <c r="E210" s="19" t="s">
        <v>20</v>
      </c>
      <c r="F210" s="19" t="s">
        <v>24</v>
      </c>
      <c r="G210" s="20">
        <v>1281</v>
      </c>
      <c r="H210" s="21">
        <v>75</v>
      </c>
    </row>
    <row r="211" spans="4:8" x14ac:dyDescent="0.25">
      <c r="D211" s="14" t="s">
        <v>35</v>
      </c>
      <c r="E211" s="15" t="s">
        <v>14</v>
      </c>
      <c r="F211" s="15" t="s">
        <v>31</v>
      </c>
      <c r="G211" s="16">
        <v>945</v>
      </c>
      <c r="H211" s="17">
        <v>75</v>
      </c>
    </row>
    <row r="212" spans="4:8" x14ac:dyDescent="0.25">
      <c r="D212" s="18" t="s">
        <v>25</v>
      </c>
      <c r="E212" s="19" t="s">
        <v>6</v>
      </c>
      <c r="F212" s="19" t="s">
        <v>22</v>
      </c>
      <c r="G212" s="20">
        <v>518</v>
      </c>
      <c r="H212" s="21">
        <v>75</v>
      </c>
    </row>
    <row r="213" spans="4:8" x14ac:dyDescent="0.25">
      <c r="D213" s="14" t="s">
        <v>16</v>
      </c>
      <c r="E213" s="15" t="s">
        <v>20</v>
      </c>
      <c r="F213" s="15" t="s">
        <v>18</v>
      </c>
      <c r="G213" s="16">
        <v>469</v>
      </c>
      <c r="H213" s="17">
        <v>75</v>
      </c>
    </row>
    <row r="214" spans="4:8" x14ac:dyDescent="0.25">
      <c r="D214" s="18" t="s">
        <v>5</v>
      </c>
      <c r="E214" s="19" t="s">
        <v>6</v>
      </c>
      <c r="F214" s="19" t="s">
        <v>32</v>
      </c>
      <c r="G214" s="20">
        <v>9002</v>
      </c>
      <c r="H214" s="21">
        <v>72</v>
      </c>
    </row>
    <row r="215" spans="4:8" x14ac:dyDescent="0.25">
      <c r="D215" s="14" t="s">
        <v>13</v>
      </c>
      <c r="E215" s="15" t="s">
        <v>17</v>
      </c>
      <c r="F215" s="15" t="s">
        <v>24</v>
      </c>
      <c r="G215" s="16">
        <v>3976</v>
      </c>
      <c r="H215" s="17">
        <v>72</v>
      </c>
    </row>
    <row r="216" spans="4:8" x14ac:dyDescent="0.25">
      <c r="D216" s="18" t="s">
        <v>11</v>
      </c>
      <c r="E216" s="19" t="s">
        <v>17</v>
      </c>
      <c r="F216" s="19" t="s">
        <v>18</v>
      </c>
      <c r="G216" s="20">
        <v>3192</v>
      </c>
      <c r="H216" s="21">
        <v>72</v>
      </c>
    </row>
    <row r="217" spans="4:8" x14ac:dyDescent="0.25">
      <c r="D217" s="14" t="s">
        <v>35</v>
      </c>
      <c r="E217" s="15" t="s">
        <v>14</v>
      </c>
      <c r="F217" s="15" t="s">
        <v>39</v>
      </c>
      <c r="G217" s="16">
        <v>1407</v>
      </c>
      <c r="H217" s="17">
        <v>72</v>
      </c>
    </row>
    <row r="218" spans="4:8" x14ac:dyDescent="0.25">
      <c r="D218" s="18" t="s">
        <v>13</v>
      </c>
      <c r="E218" s="19" t="s">
        <v>9</v>
      </c>
      <c r="F218" s="19" t="s">
        <v>31</v>
      </c>
      <c r="G218" s="20">
        <v>4760</v>
      </c>
      <c r="H218" s="21">
        <v>69</v>
      </c>
    </row>
    <row r="219" spans="4:8" x14ac:dyDescent="0.25">
      <c r="D219" s="14" t="s">
        <v>27</v>
      </c>
      <c r="E219" s="15" t="s">
        <v>9</v>
      </c>
      <c r="F219" s="15" t="s">
        <v>32</v>
      </c>
      <c r="G219" s="16">
        <v>2114</v>
      </c>
      <c r="H219" s="17">
        <v>66</v>
      </c>
    </row>
    <row r="220" spans="4:8" x14ac:dyDescent="0.25">
      <c r="D220" s="18" t="s">
        <v>25</v>
      </c>
      <c r="E220" s="19" t="s">
        <v>14</v>
      </c>
      <c r="F220" s="19" t="s">
        <v>31</v>
      </c>
      <c r="G220" s="20">
        <v>6146</v>
      </c>
      <c r="H220" s="21">
        <v>63</v>
      </c>
    </row>
    <row r="221" spans="4:8" x14ac:dyDescent="0.25">
      <c r="D221" s="14" t="s">
        <v>23</v>
      </c>
      <c r="E221" s="15" t="s">
        <v>9</v>
      </c>
      <c r="F221" s="15" t="s">
        <v>24</v>
      </c>
      <c r="G221" s="16">
        <v>4606</v>
      </c>
      <c r="H221" s="17">
        <v>63</v>
      </c>
    </row>
    <row r="222" spans="4:8" x14ac:dyDescent="0.25">
      <c r="D222" s="18" t="s">
        <v>8</v>
      </c>
      <c r="E222" s="19" t="s">
        <v>20</v>
      </c>
      <c r="F222" s="19" t="s">
        <v>39</v>
      </c>
      <c r="G222" s="20">
        <v>2268</v>
      </c>
      <c r="H222" s="21">
        <v>63</v>
      </c>
    </row>
    <row r="223" spans="4:8" x14ac:dyDescent="0.25">
      <c r="D223" s="14" t="s">
        <v>16</v>
      </c>
      <c r="E223" s="15" t="s">
        <v>17</v>
      </c>
      <c r="F223" s="15" t="s">
        <v>7</v>
      </c>
      <c r="G223" s="16">
        <v>1638</v>
      </c>
      <c r="H223" s="17">
        <v>63</v>
      </c>
    </row>
    <row r="224" spans="4:8" x14ac:dyDescent="0.25">
      <c r="D224" s="18" t="s">
        <v>16</v>
      </c>
      <c r="E224" s="19" t="s">
        <v>14</v>
      </c>
      <c r="F224" s="19" t="s">
        <v>41</v>
      </c>
      <c r="G224" s="20">
        <v>497</v>
      </c>
      <c r="H224" s="21">
        <v>63</v>
      </c>
    </row>
    <row r="225" spans="4:8" x14ac:dyDescent="0.25">
      <c r="D225" s="14" t="s">
        <v>11</v>
      </c>
      <c r="E225" s="15" t="s">
        <v>20</v>
      </c>
      <c r="F225" s="15" t="s">
        <v>38</v>
      </c>
      <c r="G225" s="16">
        <v>4137</v>
      </c>
      <c r="H225" s="17">
        <v>60</v>
      </c>
    </row>
    <row r="226" spans="4:8" x14ac:dyDescent="0.25">
      <c r="D226" s="18" t="s">
        <v>11</v>
      </c>
      <c r="E226" s="19" t="s">
        <v>14</v>
      </c>
      <c r="F226" s="19" t="s">
        <v>7</v>
      </c>
      <c r="G226" s="20">
        <v>9051</v>
      </c>
      <c r="H226" s="21">
        <v>57</v>
      </c>
    </row>
    <row r="227" spans="4:8" x14ac:dyDescent="0.25">
      <c r="D227" s="14" t="s">
        <v>25</v>
      </c>
      <c r="E227" s="15" t="s">
        <v>20</v>
      </c>
      <c r="F227" s="15" t="s">
        <v>31</v>
      </c>
      <c r="G227" s="16">
        <v>7189</v>
      </c>
      <c r="H227" s="17">
        <v>54</v>
      </c>
    </row>
    <row r="228" spans="4:8" x14ac:dyDescent="0.25">
      <c r="D228" s="18" t="s">
        <v>23</v>
      </c>
      <c r="E228" s="19" t="s">
        <v>6</v>
      </c>
      <c r="F228" s="19" t="s">
        <v>7</v>
      </c>
      <c r="G228" s="20">
        <v>6454</v>
      </c>
      <c r="H228" s="21">
        <v>54</v>
      </c>
    </row>
    <row r="229" spans="4:8" x14ac:dyDescent="0.25">
      <c r="D229" s="14" t="s">
        <v>27</v>
      </c>
      <c r="E229" s="15" t="s">
        <v>30</v>
      </c>
      <c r="F229" s="15" t="s">
        <v>42</v>
      </c>
      <c r="G229" s="16">
        <v>3108</v>
      </c>
      <c r="H229" s="17">
        <v>54</v>
      </c>
    </row>
    <row r="230" spans="4:8" x14ac:dyDescent="0.25">
      <c r="D230" s="18" t="s">
        <v>16</v>
      </c>
      <c r="E230" s="19" t="s">
        <v>20</v>
      </c>
      <c r="F230" s="19" t="s">
        <v>21</v>
      </c>
      <c r="G230" s="20">
        <v>2681</v>
      </c>
      <c r="H230" s="21">
        <v>54</v>
      </c>
    </row>
    <row r="231" spans="4:8" x14ac:dyDescent="0.25">
      <c r="D231" s="14" t="s">
        <v>26</v>
      </c>
      <c r="E231" s="15" t="s">
        <v>6</v>
      </c>
      <c r="F231" s="15" t="s">
        <v>24</v>
      </c>
      <c r="G231" s="16">
        <v>1057</v>
      </c>
      <c r="H231" s="17">
        <v>54</v>
      </c>
    </row>
    <row r="232" spans="4:8" x14ac:dyDescent="0.25">
      <c r="D232" s="18" t="s">
        <v>26</v>
      </c>
      <c r="E232" s="19" t="s">
        <v>30</v>
      </c>
      <c r="F232" s="19" t="s">
        <v>31</v>
      </c>
      <c r="G232" s="20">
        <v>252</v>
      </c>
      <c r="H232" s="21">
        <v>54</v>
      </c>
    </row>
    <row r="233" spans="4:8" x14ac:dyDescent="0.25">
      <c r="D233" s="14" t="s">
        <v>25</v>
      </c>
      <c r="E233" s="15" t="s">
        <v>17</v>
      </c>
      <c r="F233" s="15" t="s">
        <v>42</v>
      </c>
      <c r="G233" s="16">
        <v>5236</v>
      </c>
      <c r="H233" s="17">
        <v>51</v>
      </c>
    </row>
    <row r="234" spans="4:8" x14ac:dyDescent="0.25">
      <c r="D234" s="18" t="s">
        <v>27</v>
      </c>
      <c r="E234" s="19" t="s">
        <v>17</v>
      </c>
      <c r="F234" s="19" t="s">
        <v>32</v>
      </c>
      <c r="G234" s="20">
        <v>3640</v>
      </c>
      <c r="H234" s="21">
        <v>51</v>
      </c>
    </row>
    <row r="235" spans="4:8" x14ac:dyDescent="0.25">
      <c r="D235" s="14" t="s">
        <v>5</v>
      </c>
      <c r="E235" s="15" t="s">
        <v>20</v>
      </c>
      <c r="F235" s="15" t="s">
        <v>38</v>
      </c>
      <c r="G235" s="16">
        <v>623</v>
      </c>
      <c r="H235" s="17">
        <v>51</v>
      </c>
    </row>
    <row r="236" spans="4:8" x14ac:dyDescent="0.25">
      <c r="D236" s="18" t="s">
        <v>26</v>
      </c>
      <c r="E236" s="19" t="s">
        <v>20</v>
      </c>
      <c r="F236" s="19" t="s">
        <v>31</v>
      </c>
      <c r="G236" s="20">
        <v>56</v>
      </c>
      <c r="H236" s="21">
        <v>51</v>
      </c>
    </row>
    <row r="237" spans="4:8" x14ac:dyDescent="0.25">
      <c r="D237" s="14" t="s">
        <v>5</v>
      </c>
      <c r="E237" s="15" t="s">
        <v>30</v>
      </c>
      <c r="F237" s="15" t="s">
        <v>42</v>
      </c>
      <c r="G237" s="16">
        <v>6748</v>
      </c>
      <c r="H237" s="17">
        <v>48</v>
      </c>
    </row>
    <row r="238" spans="4:8" x14ac:dyDescent="0.25">
      <c r="D238" s="18" t="s">
        <v>23</v>
      </c>
      <c r="E238" s="19" t="s">
        <v>6</v>
      </c>
      <c r="F238" s="19" t="s">
        <v>19</v>
      </c>
      <c r="G238" s="20">
        <v>6391</v>
      </c>
      <c r="H238" s="21">
        <v>48</v>
      </c>
    </row>
    <row r="239" spans="4:8" x14ac:dyDescent="0.25">
      <c r="D239" s="14" t="s">
        <v>23</v>
      </c>
      <c r="E239" s="15" t="s">
        <v>30</v>
      </c>
      <c r="F239" s="15" t="s">
        <v>19</v>
      </c>
      <c r="G239" s="16">
        <v>2226</v>
      </c>
      <c r="H239" s="17">
        <v>48</v>
      </c>
    </row>
    <row r="240" spans="4:8" x14ac:dyDescent="0.25">
      <c r="D240" s="18" t="s">
        <v>5</v>
      </c>
      <c r="E240" s="19" t="s">
        <v>9</v>
      </c>
      <c r="F240" s="19" t="s">
        <v>38</v>
      </c>
      <c r="G240" s="20">
        <v>1638</v>
      </c>
      <c r="H240" s="21">
        <v>48</v>
      </c>
    </row>
    <row r="241" spans="4:8" x14ac:dyDescent="0.25">
      <c r="D241" s="14" t="s">
        <v>16</v>
      </c>
      <c r="E241" s="15" t="s">
        <v>30</v>
      </c>
      <c r="F241" s="15" t="s">
        <v>12</v>
      </c>
      <c r="G241" s="16">
        <v>525</v>
      </c>
      <c r="H241" s="17">
        <v>48</v>
      </c>
    </row>
    <row r="242" spans="4:8" x14ac:dyDescent="0.25">
      <c r="D242" s="18" t="s">
        <v>26</v>
      </c>
      <c r="E242" s="19" t="s">
        <v>14</v>
      </c>
      <c r="F242" s="19" t="s">
        <v>28</v>
      </c>
      <c r="G242" s="20">
        <v>189</v>
      </c>
      <c r="H242" s="21">
        <v>48</v>
      </c>
    </row>
    <row r="243" spans="4:8" x14ac:dyDescent="0.25">
      <c r="D243" s="14" t="s">
        <v>25</v>
      </c>
      <c r="E243" s="15" t="s">
        <v>6</v>
      </c>
      <c r="F243" s="15" t="s">
        <v>21</v>
      </c>
      <c r="G243" s="16">
        <v>182</v>
      </c>
      <c r="H243" s="17">
        <v>48</v>
      </c>
    </row>
    <row r="244" spans="4:8" x14ac:dyDescent="0.25">
      <c r="D244" s="18" t="s">
        <v>25</v>
      </c>
      <c r="E244" s="19" t="s">
        <v>20</v>
      </c>
      <c r="F244" s="19" t="s">
        <v>18</v>
      </c>
      <c r="G244" s="20">
        <v>7483</v>
      </c>
      <c r="H244" s="21">
        <v>45</v>
      </c>
    </row>
    <row r="245" spans="4:8" x14ac:dyDescent="0.25">
      <c r="D245" s="14" t="s">
        <v>8</v>
      </c>
      <c r="E245" s="15" t="s">
        <v>6</v>
      </c>
      <c r="F245" s="15" t="s">
        <v>42</v>
      </c>
      <c r="G245" s="16">
        <v>6279</v>
      </c>
      <c r="H245" s="17">
        <v>45</v>
      </c>
    </row>
    <row r="246" spans="4:8" x14ac:dyDescent="0.25">
      <c r="D246" s="18" t="s">
        <v>11</v>
      </c>
      <c r="E246" s="19" t="s">
        <v>6</v>
      </c>
      <c r="F246" s="19" t="s">
        <v>40</v>
      </c>
      <c r="G246" s="20">
        <v>2919</v>
      </c>
      <c r="H246" s="21">
        <v>45</v>
      </c>
    </row>
    <row r="247" spans="4:8" x14ac:dyDescent="0.25">
      <c r="D247" s="14" t="s">
        <v>5</v>
      </c>
      <c r="E247" s="15" t="s">
        <v>20</v>
      </c>
      <c r="F247" s="15" t="s">
        <v>32</v>
      </c>
      <c r="G247" s="16">
        <v>2541</v>
      </c>
      <c r="H247" s="17">
        <v>45</v>
      </c>
    </row>
    <row r="248" spans="4:8" x14ac:dyDescent="0.25">
      <c r="D248" s="18" t="s">
        <v>23</v>
      </c>
      <c r="E248" s="19" t="s">
        <v>14</v>
      </c>
      <c r="F248" s="19" t="s">
        <v>22</v>
      </c>
      <c r="G248" s="20">
        <v>8435</v>
      </c>
      <c r="H248" s="21">
        <v>42</v>
      </c>
    </row>
    <row r="249" spans="4:8" x14ac:dyDescent="0.25">
      <c r="D249" s="14" t="s">
        <v>27</v>
      </c>
      <c r="E249" s="15" t="s">
        <v>30</v>
      </c>
      <c r="F249" s="15" t="s">
        <v>18</v>
      </c>
      <c r="G249" s="16">
        <v>6300</v>
      </c>
      <c r="H249" s="17">
        <v>42</v>
      </c>
    </row>
    <row r="250" spans="4:8" x14ac:dyDescent="0.25">
      <c r="D250" s="18" t="s">
        <v>5</v>
      </c>
      <c r="E250" s="19" t="s">
        <v>17</v>
      </c>
      <c r="F250" s="19" t="s">
        <v>37</v>
      </c>
      <c r="G250" s="20">
        <v>5775</v>
      </c>
      <c r="H250" s="21">
        <v>42</v>
      </c>
    </row>
    <row r="251" spans="4:8" x14ac:dyDescent="0.25">
      <c r="D251" s="14" t="s">
        <v>26</v>
      </c>
      <c r="E251" s="15" t="s">
        <v>6</v>
      </c>
      <c r="F251" s="15" t="s">
        <v>37</v>
      </c>
      <c r="G251" s="16">
        <v>2863</v>
      </c>
      <c r="H251" s="17">
        <v>42</v>
      </c>
    </row>
    <row r="252" spans="4:8" x14ac:dyDescent="0.25">
      <c r="D252" s="18" t="s">
        <v>25</v>
      </c>
      <c r="E252" s="19" t="s">
        <v>14</v>
      </c>
      <c r="F252" s="19" t="s">
        <v>29</v>
      </c>
      <c r="G252" s="20">
        <v>16184</v>
      </c>
      <c r="H252" s="21">
        <v>39</v>
      </c>
    </row>
    <row r="253" spans="4:8" x14ac:dyDescent="0.25">
      <c r="D253" s="14" t="s">
        <v>23</v>
      </c>
      <c r="E253" s="15" t="s">
        <v>30</v>
      </c>
      <c r="F253" s="15" t="s">
        <v>28</v>
      </c>
      <c r="G253" s="16">
        <v>7777</v>
      </c>
      <c r="H253" s="17">
        <v>39</v>
      </c>
    </row>
    <row r="254" spans="4:8" x14ac:dyDescent="0.25">
      <c r="D254" s="18" t="s">
        <v>27</v>
      </c>
      <c r="E254" s="19" t="s">
        <v>14</v>
      </c>
      <c r="F254" s="19" t="s">
        <v>18</v>
      </c>
      <c r="G254" s="20">
        <v>3339</v>
      </c>
      <c r="H254" s="21">
        <v>39</v>
      </c>
    </row>
    <row r="255" spans="4:8" x14ac:dyDescent="0.25">
      <c r="D255" s="14" t="s">
        <v>5</v>
      </c>
      <c r="E255" s="15" t="s">
        <v>20</v>
      </c>
      <c r="F255" s="15" t="s">
        <v>21</v>
      </c>
      <c r="G255" s="16">
        <v>1988</v>
      </c>
      <c r="H255" s="17">
        <v>39</v>
      </c>
    </row>
    <row r="256" spans="4:8" x14ac:dyDescent="0.25">
      <c r="D256" s="18" t="s">
        <v>13</v>
      </c>
      <c r="E256" s="19" t="s">
        <v>30</v>
      </c>
      <c r="F256" s="19" t="s">
        <v>28</v>
      </c>
      <c r="G256" s="20">
        <v>1463</v>
      </c>
      <c r="H256" s="21">
        <v>39</v>
      </c>
    </row>
    <row r="257" spans="4:8" x14ac:dyDescent="0.25">
      <c r="D257" s="14" t="s">
        <v>27</v>
      </c>
      <c r="E257" s="15" t="s">
        <v>14</v>
      </c>
      <c r="F257" s="15" t="s">
        <v>29</v>
      </c>
      <c r="G257" s="16">
        <v>9198</v>
      </c>
      <c r="H257" s="17">
        <v>36</v>
      </c>
    </row>
    <row r="258" spans="4:8" x14ac:dyDescent="0.25">
      <c r="D258" s="18" t="s">
        <v>16</v>
      </c>
      <c r="E258" s="19" t="s">
        <v>20</v>
      </c>
      <c r="F258" s="19" t="s">
        <v>41</v>
      </c>
      <c r="G258" s="20">
        <v>7322</v>
      </c>
      <c r="H258" s="21">
        <v>36</v>
      </c>
    </row>
    <row r="259" spans="4:8" x14ac:dyDescent="0.25">
      <c r="D259" s="14" t="s">
        <v>26</v>
      </c>
      <c r="E259" s="15" t="s">
        <v>17</v>
      </c>
      <c r="F259" s="15" t="s">
        <v>37</v>
      </c>
      <c r="G259" s="16">
        <v>4802</v>
      </c>
      <c r="H259" s="17">
        <v>36</v>
      </c>
    </row>
    <row r="260" spans="4:8" x14ac:dyDescent="0.25">
      <c r="D260" s="18" t="s">
        <v>26</v>
      </c>
      <c r="E260" s="19" t="s">
        <v>17</v>
      </c>
      <c r="F260" s="19" t="s">
        <v>34</v>
      </c>
      <c r="G260" s="20">
        <v>630</v>
      </c>
      <c r="H260" s="21">
        <v>36</v>
      </c>
    </row>
    <row r="261" spans="4:8" x14ac:dyDescent="0.25">
      <c r="D261" s="14" t="s">
        <v>5</v>
      </c>
      <c r="E261" s="15" t="s">
        <v>14</v>
      </c>
      <c r="F261" s="15" t="s">
        <v>12</v>
      </c>
      <c r="G261" s="16">
        <v>217</v>
      </c>
      <c r="H261" s="17">
        <v>36</v>
      </c>
    </row>
    <row r="262" spans="4:8" x14ac:dyDescent="0.25">
      <c r="D262" s="18" t="s">
        <v>35</v>
      </c>
      <c r="E262" s="19" t="s">
        <v>17</v>
      </c>
      <c r="F262" s="19" t="s">
        <v>19</v>
      </c>
      <c r="G262" s="20">
        <v>12950</v>
      </c>
      <c r="H262" s="21">
        <v>30</v>
      </c>
    </row>
    <row r="263" spans="4:8" x14ac:dyDescent="0.25">
      <c r="D263" s="14" t="s">
        <v>8</v>
      </c>
      <c r="E263" s="15" t="s">
        <v>6</v>
      </c>
      <c r="F263" s="15" t="s">
        <v>37</v>
      </c>
      <c r="G263" s="16">
        <v>9709</v>
      </c>
      <c r="H263" s="17">
        <v>30</v>
      </c>
    </row>
    <row r="264" spans="4:8" x14ac:dyDescent="0.25">
      <c r="D264" s="18" t="s">
        <v>5</v>
      </c>
      <c r="E264" s="19" t="s">
        <v>17</v>
      </c>
      <c r="F264" s="19" t="s">
        <v>39</v>
      </c>
      <c r="G264" s="20">
        <v>6370</v>
      </c>
      <c r="H264" s="21">
        <v>30</v>
      </c>
    </row>
    <row r="265" spans="4:8" x14ac:dyDescent="0.25">
      <c r="D265" s="14" t="s">
        <v>5</v>
      </c>
      <c r="E265" s="15" t="s">
        <v>14</v>
      </c>
      <c r="F265" s="15" t="s">
        <v>18</v>
      </c>
      <c r="G265" s="16">
        <v>5439</v>
      </c>
      <c r="H265" s="17">
        <v>30</v>
      </c>
    </row>
    <row r="266" spans="4:8" x14ac:dyDescent="0.25">
      <c r="D266" s="18" t="s">
        <v>35</v>
      </c>
      <c r="E266" s="19" t="s">
        <v>6</v>
      </c>
      <c r="F266" s="19" t="s">
        <v>34</v>
      </c>
      <c r="G266" s="20">
        <v>4683</v>
      </c>
      <c r="H266" s="21">
        <v>30</v>
      </c>
    </row>
    <row r="267" spans="4:8" x14ac:dyDescent="0.25">
      <c r="D267" s="14" t="s">
        <v>16</v>
      </c>
      <c r="E267" s="15" t="s">
        <v>14</v>
      </c>
      <c r="F267" s="15" t="s">
        <v>31</v>
      </c>
      <c r="G267" s="16">
        <v>4319</v>
      </c>
      <c r="H267" s="17">
        <v>30</v>
      </c>
    </row>
    <row r="268" spans="4:8" x14ac:dyDescent="0.25">
      <c r="D268" s="18" t="s">
        <v>8</v>
      </c>
      <c r="E268" s="19" t="s">
        <v>17</v>
      </c>
      <c r="F268" s="19" t="s">
        <v>15</v>
      </c>
      <c r="G268" s="20">
        <v>9660</v>
      </c>
      <c r="H268" s="21">
        <v>27</v>
      </c>
    </row>
    <row r="269" spans="4:8" x14ac:dyDescent="0.25">
      <c r="D269" s="14" t="s">
        <v>11</v>
      </c>
      <c r="E269" s="15" t="s">
        <v>30</v>
      </c>
      <c r="F269" s="15" t="s">
        <v>41</v>
      </c>
      <c r="G269" s="16">
        <v>6832</v>
      </c>
      <c r="H269" s="17">
        <v>27</v>
      </c>
    </row>
    <row r="270" spans="4:8" x14ac:dyDescent="0.25">
      <c r="D270" s="18" t="s">
        <v>16</v>
      </c>
      <c r="E270" s="19" t="s">
        <v>17</v>
      </c>
      <c r="F270" s="19" t="s">
        <v>28</v>
      </c>
      <c r="G270" s="20">
        <v>6048</v>
      </c>
      <c r="H270" s="21">
        <v>27</v>
      </c>
    </row>
    <row r="271" spans="4:8" x14ac:dyDescent="0.25">
      <c r="D271" s="14" t="s">
        <v>35</v>
      </c>
      <c r="E271" s="15" t="s">
        <v>6</v>
      </c>
      <c r="F271" s="15" t="s">
        <v>40</v>
      </c>
      <c r="G271" s="16">
        <v>3059</v>
      </c>
      <c r="H271" s="17">
        <v>27</v>
      </c>
    </row>
    <row r="272" spans="4:8" x14ac:dyDescent="0.25">
      <c r="D272" s="18" t="s">
        <v>23</v>
      </c>
      <c r="E272" s="19" t="s">
        <v>9</v>
      </c>
      <c r="F272" s="19" t="s">
        <v>29</v>
      </c>
      <c r="G272" s="20">
        <v>2135</v>
      </c>
      <c r="H272" s="21">
        <v>27</v>
      </c>
    </row>
    <row r="273" spans="4:8" x14ac:dyDescent="0.25">
      <c r="D273" s="14" t="s">
        <v>8</v>
      </c>
      <c r="E273" s="15" t="s">
        <v>17</v>
      </c>
      <c r="F273" s="15" t="s">
        <v>42</v>
      </c>
      <c r="G273" s="16">
        <v>1561</v>
      </c>
      <c r="H273" s="17">
        <v>27</v>
      </c>
    </row>
    <row r="274" spans="4:8" x14ac:dyDescent="0.25">
      <c r="D274" s="18" t="s">
        <v>35</v>
      </c>
      <c r="E274" s="19" t="s">
        <v>30</v>
      </c>
      <c r="F274" s="19" t="s">
        <v>22</v>
      </c>
      <c r="G274" s="20">
        <v>4053</v>
      </c>
      <c r="H274" s="21">
        <v>24</v>
      </c>
    </row>
    <row r="275" spans="4:8" x14ac:dyDescent="0.25">
      <c r="D275" s="14" t="s">
        <v>23</v>
      </c>
      <c r="E275" s="15" t="s">
        <v>30</v>
      </c>
      <c r="F275" s="15" t="s">
        <v>37</v>
      </c>
      <c r="G275" s="16">
        <v>3829</v>
      </c>
      <c r="H275" s="17">
        <v>24</v>
      </c>
    </row>
    <row r="276" spans="4:8" x14ac:dyDescent="0.25">
      <c r="D276" s="18" t="s">
        <v>26</v>
      </c>
      <c r="E276" s="19" t="s">
        <v>14</v>
      </c>
      <c r="F276" s="19" t="s">
        <v>29</v>
      </c>
      <c r="G276" s="20">
        <v>11417</v>
      </c>
      <c r="H276" s="21">
        <v>21</v>
      </c>
    </row>
    <row r="277" spans="4:8" x14ac:dyDescent="0.25">
      <c r="D277" s="14" t="s">
        <v>25</v>
      </c>
      <c r="E277" s="15" t="s">
        <v>6</v>
      </c>
      <c r="F277" s="15" t="s">
        <v>18</v>
      </c>
      <c r="G277" s="16">
        <v>8813</v>
      </c>
      <c r="H277" s="17">
        <v>21</v>
      </c>
    </row>
    <row r="278" spans="4:8" x14ac:dyDescent="0.25">
      <c r="D278" s="18" t="s">
        <v>5</v>
      </c>
      <c r="E278" s="19" t="s">
        <v>6</v>
      </c>
      <c r="F278" s="19" t="s">
        <v>36</v>
      </c>
      <c r="G278" s="20">
        <v>7693</v>
      </c>
      <c r="H278" s="21">
        <v>21</v>
      </c>
    </row>
    <row r="279" spans="4:8" x14ac:dyDescent="0.25">
      <c r="D279" s="14" t="s">
        <v>25</v>
      </c>
      <c r="E279" s="15" t="s">
        <v>30</v>
      </c>
      <c r="F279" s="15" t="s">
        <v>39</v>
      </c>
      <c r="G279" s="16">
        <v>6986</v>
      </c>
      <c r="H279" s="17">
        <v>21</v>
      </c>
    </row>
    <row r="280" spans="4:8" x14ac:dyDescent="0.25">
      <c r="D280" s="18" t="s">
        <v>25</v>
      </c>
      <c r="E280" s="19" t="s">
        <v>20</v>
      </c>
      <c r="F280" s="19" t="s">
        <v>10</v>
      </c>
      <c r="G280" s="20">
        <v>5075</v>
      </c>
      <c r="H280" s="21">
        <v>21</v>
      </c>
    </row>
    <row r="281" spans="4:8" x14ac:dyDescent="0.25">
      <c r="D281" s="14" t="s">
        <v>23</v>
      </c>
      <c r="E281" s="15" t="s">
        <v>9</v>
      </c>
      <c r="F281" s="15" t="s">
        <v>39</v>
      </c>
      <c r="G281" s="16">
        <v>2478</v>
      </c>
      <c r="H281" s="17">
        <v>21</v>
      </c>
    </row>
    <row r="282" spans="4:8" x14ac:dyDescent="0.25">
      <c r="D282" s="18" t="s">
        <v>13</v>
      </c>
      <c r="E282" s="19" t="s">
        <v>20</v>
      </c>
      <c r="F282" s="19" t="s">
        <v>18</v>
      </c>
      <c r="G282" s="20">
        <v>154</v>
      </c>
      <c r="H282" s="21">
        <v>21</v>
      </c>
    </row>
    <row r="283" spans="4:8" x14ac:dyDescent="0.25">
      <c r="D283" s="14" t="s">
        <v>27</v>
      </c>
      <c r="E283" s="15" t="s">
        <v>30</v>
      </c>
      <c r="F283" s="15" t="s">
        <v>33</v>
      </c>
      <c r="G283" s="16">
        <v>2583</v>
      </c>
      <c r="H283" s="17">
        <v>18</v>
      </c>
    </row>
    <row r="284" spans="4:8" x14ac:dyDescent="0.25">
      <c r="D284" s="18" t="s">
        <v>27</v>
      </c>
      <c r="E284" s="19" t="s">
        <v>14</v>
      </c>
      <c r="F284" s="19" t="s">
        <v>36</v>
      </c>
      <c r="G284" s="20">
        <v>1281</v>
      </c>
      <c r="H284" s="21">
        <v>18</v>
      </c>
    </row>
    <row r="285" spans="4:8" x14ac:dyDescent="0.25">
      <c r="D285" s="14" t="s">
        <v>26</v>
      </c>
      <c r="E285" s="15" t="s">
        <v>6</v>
      </c>
      <c r="F285" s="15" t="s">
        <v>36</v>
      </c>
      <c r="G285" s="16">
        <v>238</v>
      </c>
      <c r="H285" s="17">
        <v>18</v>
      </c>
    </row>
    <row r="286" spans="4:8" x14ac:dyDescent="0.25">
      <c r="D286" s="18" t="s">
        <v>25</v>
      </c>
      <c r="E286" s="19" t="s">
        <v>14</v>
      </c>
      <c r="F286" s="19" t="s">
        <v>34</v>
      </c>
      <c r="G286" s="20">
        <v>6314</v>
      </c>
      <c r="H286" s="21">
        <v>15</v>
      </c>
    </row>
    <row r="287" spans="4:8" x14ac:dyDescent="0.25">
      <c r="D287" s="14" t="s">
        <v>25</v>
      </c>
      <c r="E287" s="15" t="s">
        <v>9</v>
      </c>
      <c r="F287" s="15" t="s">
        <v>15</v>
      </c>
      <c r="G287" s="16">
        <v>2415</v>
      </c>
      <c r="H287" s="17">
        <v>15</v>
      </c>
    </row>
    <row r="288" spans="4:8" x14ac:dyDescent="0.25">
      <c r="D288" s="18" t="s">
        <v>16</v>
      </c>
      <c r="E288" s="19" t="s">
        <v>30</v>
      </c>
      <c r="F288" s="19" t="s">
        <v>37</v>
      </c>
      <c r="G288" s="20">
        <v>1442</v>
      </c>
      <c r="H288" s="21">
        <v>15</v>
      </c>
    </row>
    <row r="289" spans="4:8" x14ac:dyDescent="0.25">
      <c r="D289" s="14" t="s">
        <v>26</v>
      </c>
      <c r="E289" s="15" t="s">
        <v>9</v>
      </c>
      <c r="F289" s="15" t="s">
        <v>36</v>
      </c>
      <c r="G289" s="16">
        <v>553</v>
      </c>
      <c r="H289" s="17">
        <v>15</v>
      </c>
    </row>
    <row r="290" spans="4:8" x14ac:dyDescent="0.25">
      <c r="D290" s="18" t="s">
        <v>5</v>
      </c>
      <c r="E290" s="19" t="s">
        <v>17</v>
      </c>
      <c r="F290" s="19" t="s">
        <v>22</v>
      </c>
      <c r="G290" s="20">
        <v>5817</v>
      </c>
      <c r="H290" s="21">
        <v>12</v>
      </c>
    </row>
    <row r="291" spans="4:8" x14ac:dyDescent="0.25">
      <c r="D291" s="14" t="s">
        <v>25</v>
      </c>
      <c r="E291" s="15" t="s">
        <v>6</v>
      </c>
      <c r="F291" s="15" t="s">
        <v>24</v>
      </c>
      <c r="G291" s="16">
        <v>4991</v>
      </c>
      <c r="H291" s="17">
        <v>12</v>
      </c>
    </row>
    <row r="292" spans="4:8" x14ac:dyDescent="0.25">
      <c r="D292" s="18" t="s">
        <v>16</v>
      </c>
      <c r="E292" s="19" t="s">
        <v>14</v>
      </c>
      <c r="F292" s="19" t="s">
        <v>10</v>
      </c>
      <c r="G292" s="20">
        <v>6118</v>
      </c>
      <c r="H292" s="21">
        <v>9</v>
      </c>
    </row>
    <row r="293" spans="4:8" x14ac:dyDescent="0.25">
      <c r="D293" s="14" t="s">
        <v>35</v>
      </c>
      <c r="E293" s="15" t="s">
        <v>30</v>
      </c>
      <c r="F293" s="15" t="s">
        <v>42</v>
      </c>
      <c r="G293" s="16">
        <v>4991</v>
      </c>
      <c r="H293" s="17">
        <v>9</v>
      </c>
    </row>
    <row r="294" spans="4:8" x14ac:dyDescent="0.25">
      <c r="D294" s="18" t="s">
        <v>13</v>
      </c>
      <c r="E294" s="19" t="s">
        <v>6</v>
      </c>
      <c r="F294" s="19" t="s">
        <v>41</v>
      </c>
      <c r="G294" s="20">
        <v>2933</v>
      </c>
      <c r="H294" s="21">
        <v>9</v>
      </c>
    </row>
    <row r="295" spans="4:8" x14ac:dyDescent="0.25">
      <c r="D295" s="14" t="s">
        <v>25</v>
      </c>
      <c r="E295" s="15" t="s">
        <v>9</v>
      </c>
      <c r="F295" s="15" t="s">
        <v>12</v>
      </c>
      <c r="G295" s="16">
        <v>2744</v>
      </c>
      <c r="H295" s="17">
        <v>9</v>
      </c>
    </row>
    <row r="296" spans="4:8" x14ac:dyDescent="0.25">
      <c r="D296" s="18" t="s">
        <v>11</v>
      </c>
      <c r="E296" s="19" t="s">
        <v>20</v>
      </c>
      <c r="F296" s="19" t="s">
        <v>28</v>
      </c>
      <c r="G296" s="20">
        <v>2408</v>
      </c>
      <c r="H296" s="21">
        <v>9</v>
      </c>
    </row>
    <row r="297" spans="4:8" x14ac:dyDescent="0.25">
      <c r="D297" s="14" t="s">
        <v>16</v>
      </c>
      <c r="E297" s="15" t="s">
        <v>6</v>
      </c>
      <c r="F297" s="15" t="s">
        <v>42</v>
      </c>
      <c r="G297" s="16">
        <v>6818</v>
      </c>
      <c r="H297" s="17">
        <v>6</v>
      </c>
    </row>
    <row r="298" spans="4:8" x14ac:dyDescent="0.25">
      <c r="D298" s="18" t="s">
        <v>35</v>
      </c>
      <c r="E298" s="19" t="s">
        <v>9</v>
      </c>
      <c r="F298" s="19" t="s">
        <v>37</v>
      </c>
      <c r="G298" s="20">
        <v>2562</v>
      </c>
      <c r="H298" s="21">
        <v>6</v>
      </c>
    </row>
    <row r="299" spans="4:8" x14ac:dyDescent="0.25">
      <c r="D299" s="14" t="s">
        <v>16</v>
      </c>
      <c r="E299" s="15" t="s">
        <v>20</v>
      </c>
      <c r="F299" s="15" t="s">
        <v>29</v>
      </c>
      <c r="G299" s="16">
        <v>938</v>
      </c>
      <c r="H299" s="17">
        <v>6</v>
      </c>
    </row>
    <row r="300" spans="4:8" x14ac:dyDescent="0.25">
      <c r="D300" s="18" t="s">
        <v>25</v>
      </c>
      <c r="E300" s="19" t="s">
        <v>14</v>
      </c>
      <c r="F300" s="19" t="s">
        <v>15</v>
      </c>
      <c r="G300" s="20">
        <v>6111</v>
      </c>
      <c r="H300" s="21">
        <v>3</v>
      </c>
    </row>
    <row r="301" spans="4:8" x14ac:dyDescent="0.25">
      <c r="D301" s="14" t="s">
        <v>13</v>
      </c>
      <c r="E301" s="15" t="s">
        <v>20</v>
      </c>
      <c r="F301" s="15" t="s">
        <v>22</v>
      </c>
      <c r="G301" s="16">
        <v>5915</v>
      </c>
      <c r="H301" s="17">
        <v>3</v>
      </c>
    </row>
    <row r="302" spans="4:8" x14ac:dyDescent="0.25">
      <c r="D302" s="18" t="s">
        <v>26</v>
      </c>
      <c r="E302" s="19" t="s">
        <v>20</v>
      </c>
      <c r="F302" s="19" t="s">
        <v>12</v>
      </c>
      <c r="G302" s="20">
        <v>3549</v>
      </c>
      <c r="H302" s="21">
        <v>3</v>
      </c>
    </row>
    <row r="303" spans="4:8" x14ac:dyDescent="0.25">
      <c r="D303" s="14" t="s">
        <v>16</v>
      </c>
      <c r="E303" s="15" t="s">
        <v>17</v>
      </c>
      <c r="F303" s="15" t="s">
        <v>38</v>
      </c>
      <c r="G303" s="16">
        <v>2989</v>
      </c>
      <c r="H303" s="17">
        <v>3</v>
      </c>
    </row>
    <row r="304" spans="4:8" x14ac:dyDescent="0.25">
      <c r="D304" s="5" t="s">
        <v>23</v>
      </c>
      <c r="E304" s="6" t="s">
        <v>6</v>
      </c>
      <c r="F304" s="6" t="s">
        <v>42</v>
      </c>
      <c r="G304" s="22">
        <v>5306</v>
      </c>
      <c r="H304" s="23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B1635-4FF8-4E0C-A8CF-AA684F4B827E}">
  <dimension ref="C4:L15"/>
  <sheetViews>
    <sheetView showGridLines="0" workbookViewId="0">
      <selection activeCell="I5" sqref="I5:I10"/>
    </sheetView>
  </sheetViews>
  <sheetFormatPr defaultRowHeight="15" x14ac:dyDescent="0.25"/>
  <cols>
    <col min="3" max="3" width="11.7109375" bestFit="1" customWidth="1"/>
    <col min="9" max="9" width="12.5703125" bestFit="1" customWidth="1"/>
    <col min="10" max="10" width="12.85546875" bestFit="1" customWidth="1"/>
    <col min="11" max="11" width="9" customWidth="1"/>
    <col min="12" max="12" width="18.5703125" customWidth="1"/>
  </cols>
  <sheetData>
    <row r="4" spans="3:12" x14ac:dyDescent="0.25">
      <c r="C4" s="24"/>
      <c r="D4" s="25" t="s">
        <v>54</v>
      </c>
      <c r="E4" s="25" t="s">
        <v>4</v>
      </c>
      <c r="I4" s="27" t="s">
        <v>1</v>
      </c>
      <c r="J4" s="28" t="s">
        <v>3</v>
      </c>
      <c r="K4" s="28"/>
      <c r="L4" s="28" t="s">
        <v>4</v>
      </c>
    </row>
    <row r="5" spans="3:12" x14ac:dyDescent="0.25">
      <c r="C5" s="26" t="s">
        <v>55</v>
      </c>
      <c r="D5" s="24">
        <f>MIN(Table1[Amount])</f>
        <v>0</v>
      </c>
      <c r="E5" s="24">
        <f>MIN(Table1[Units])</f>
        <v>0</v>
      </c>
      <c r="I5" s="29" t="s">
        <v>6</v>
      </c>
      <c r="J5" s="30">
        <f>SUMIFS(Table1[Amount],Table1[Geography],I5)</f>
        <v>218813</v>
      </c>
      <c r="K5" s="30">
        <f>J5</f>
        <v>218813</v>
      </c>
      <c r="L5" s="31">
        <f>SUMIFS(Table1[Units],Table1[Geography],I5)</f>
        <v>7431</v>
      </c>
    </row>
    <row r="6" spans="3:12" x14ac:dyDescent="0.25">
      <c r="C6" s="26" t="s">
        <v>56</v>
      </c>
      <c r="D6" s="24">
        <f>MAX(Table1[Amount])</f>
        <v>16184</v>
      </c>
      <c r="E6" s="24">
        <f>MAX(Table1[Units])</f>
        <v>525</v>
      </c>
      <c r="I6" s="29" t="s">
        <v>9</v>
      </c>
      <c r="J6" s="30">
        <f>SUMIFS(Table1[Amount],Table1[Geography],I6)</f>
        <v>189434</v>
      </c>
      <c r="K6" s="30">
        <f t="shared" ref="K6:K10" si="0">J6</f>
        <v>189434</v>
      </c>
      <c r="L6" s="31">
        <f>SUMIFS(Table1[Units],Table1[Geography],I6)</f>
        <v>10158</v>
      </c>
    </row>
    <row r="7" spans="3:12" x14ac:dyDescent="0.25">
      <c r="C7" s="26" t="s">
        <v>60</v>
      </c>
      <c r="D7" s="24">
        <f>D6-D5</f>
        <v>16184</v>
      </c>
      <c r="E7" s="24">
        <f>E6-E5</f>
        <v>525</v>
      </c>
      <c r="I7" s="29" t="s">
        <v>14</v>
      </c>
      <c r="J7" s="30">
        <f>SUMIFS(Table1[Amount],Table1[Geography],I7)</f>
        <v>237944</v>
      </c>
      <c r="K7" s="30">
        <f t="shared" si="0"/>
        <v>237944</v>
      </c>
      <c r="L7" s="31">
        <f>SUMIFS(Table1[Units],Table1[Geography],I7)</f>
        <v>7302</v>
      </c>
    </row>
    <row r="8" spans="3:12" x14ac:dyDescent="0.25">
      <c r="C8" s="26" t="s">
        <v>57</v>
      </c>
      <c r="D8" s="24">
        <f>MEDIAN(Table1[Amount])</f>
        <v>3437</v>
      </c>
      <c r="E8" s="24">
        <f>MEDIAN(Table1[Units])</f>
        <v>124.5</v>
      </c>
      <c r="I8" s="29" t="s">
        <v>17</v>
      </c>
      <c r="J8" s="30">
        <f>SUMIFS(Table1[Amount],Table1[Geography],I8)</f>
        <v>173530</v>
      </c>
      <c r="K8" s="30">
        <f t="shared" si="0"/>
        <v>173530</v>
      </c>
      <c r="L8" s="31">
        <f>SUMIFS(Table1[Units],Table1[Geography],I8)</f>
        <v>5745</v>
      </c>
    </row>
    <row r="9" spans="3:12" x14ac:dyDescent="0.25">
      <c r="C9" s="26" t="s">
        <v>58</v>
      </c>
      <c r="D9" s="24">
        <f>AVERAGE(Table1[Amount])</f>
        <v>4136.2299999999996</v>
      </c>
      <c r="E9" s="24">
        <f>AVERAGE(Table1[Units])</f>
        <v>152.19999999999999</v>
      </c>
      <c r="I9" s="29" t="s">
        <v>20</v>
      </c>
      <c r="J9" s="30">
        <f>SUMIFS(Table1[Amount],Table1[Geography],I9)</f>
        <v>168679</v>
      </c>
      <c r="K9" s="30">
        <f t="shared" si="0"/>
        <v>168679</v>
      </c>
      <c r="L9" s="31">
        <f>SUMIFS(Table1[Units],Table1[Geography],I9)</f>
        <v>6264</v>
      </c>
    </row>
    <row r="10" spans="3:12" x14ac:dyDescent="0.25">
      <c r="C10" s="26" t="s">
        <v>59</v>
      </c>
      <c r="D10" s="24">
        <f>_xlfn.QUARTILE.EXC(Table1[Amount],1)</f>
        <v>1652</v>
      </c>
      <c r="E10" s="24">
        <f>_xlfn.QUARTILE.EXC(Table1[Units],1)</f>
        <v>54</v>
      </c>
      <c r="I10" s="29" t="s">
        <v>30</v>
      </c>
      <c r="J10" s="30">
        <f>SUMIFS(Table1[Amount],Table1[Geography],I10)</f>
        <v>252469</v>
      </c>
      <c r="K10" s="30">
        <f t="shared" si="0"/>
        <v>252469</v>
      </c>
      <c r="L10" s="31">
        <f>SUMIFS(Table1[Units],Table1[Geography],I10)</f>
        <v>8760</v>
      </c>
    </row>
    <row r="11" spans="3:12" x14ac:dyDescent="0.25">
      <c r="C11" s="26" t="s">
        <v>62</v>
      </c>
      <c r="D11" s="24">
        <f>_xlfn.QUARTILE.EXC(Table1[Amount],2)</f>
        <v>3437</v>
      </c>
      <c r="E11" s="24">
        <f>_xlfn.QUARTILE.EXC(Table1[Units],2)</f>
        <v>124.5</v>
      </c>
    </row>
    <row r="12" spans="3:12" x14ac:dyDescent="0.25">
      <c r="C12" s="26" t="s">
        <v>63</v>
      </c>
      <c r="D12" s="24">
        <f>_xlfn.QUARTILE.EXC(Table1[Amount],3)</f>
        <v>6245.75</v>
      </c>
      <c r="E12" s="24">
        <f>_xlfn.QUARTILE.EXC(Table1[Units],3)</f>
        <v>223.5</v>
      </c>
    </row>
    <row r="13" spans="3:12" x14ac:dyDescent="0.25">
      <c r="C13" s="26" t="s">
        <v>2</v>
      </c>
      <c r="D13" s="24">
        <f>COUNTA(_xlfn.UNIQUE(Table1[Product]))</f>
        <v>22</v>
      </c>
      <c r="E13" s="24"/>
    </row>
    <row r="14" spans="3:12" x14ac:dyDescent="0.25">
      <c r="C14" s="26" t="s">
        <v>61</v>
      </c>
      <c r="D14" s="24">
        <f>COUNTA(_xlfn.UNIQUE(Table1[Geography]))</f>
        <v>6</v>
      </c>
      <c r="E14" s="24"/>
    </row>
    <row r="15" spans="3:12" x14ac:dyDescent="0.25">
      <c r="C15" s="26" t="s">
        <v>64</v>
      </c>
      <c r="D15" s="24">
        <f>COUNTA(_xlfn.UNIQUE(Table1[Sales Person]))</f>
        <v>10</v>
      </c>
      <c r="E15" s="24"/>
    </row>
  </sheetData>
  <conditionalFormatting sqref="K5:K10">
    <cfRule type="dataBar" priority="1">
      <dataBar showValue="0">
        <cfvo type="min"/>
        <cfvo type="max"/>
        <color rgb="FF63C384"/>
      </dataBar>
      <extLst>
        <ext xmlns:x14="http://schemas.microsoft.com/office/spreadsheetml/2009/9/main" uri="{B025F937-C7B1-47D3-B67F-A62EFF666E3E}">
          <x14:id>{1D25EB0F-6F08-4406-8131-EA87C972C49A}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25EB0F-6F08-4406-8131-EA87C972C4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K5:K10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Pivot Sales by country</vt:lpstr>
      <vt:lpstr>Top 5 Product</vt:lpstr>
      <vt:lpstr>Best SalesPerson</vt:lpstr>
      <vt:lpstr>Profit</vt:lpstr>
      <vt:lpstr>Raw Data</vt:lpstr>
      <vt:lpstr>Dynamic Sales Report</vt:lpstr>
      <vt:lpstr>EDA</vt:lpstr>
      <vt:lpstr>Charts</vt:lpstr>
      <vt:lpstr>Statatics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B</dc:creator>
  <cp:lastModifiedBy>Divya B</cp:lastModifiedBy>
  <dcterms:created xsi:type="dcterms:W3CDTF">2023-01-08T05:04:44Z</dcterms:created>
  <dcterms:modified xsi:type="dcterms:W3CDTF">2023-01-11T13:05:07Z</dcterms:modified>
</cp:coreProperties>
</file>