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0490" windowHeight="7755" activeTab="3"/>
  </bookViews>
  <sheets>
    <sheet name="ARI_1Tool_Manual" sheetId="3" r:id="rId1"/>
    <sheet name="ARI_ToolVsTool" sheetId="6" r:id="rId2"/>
    <sheet name="ARI_2ToolsVsManual" sheetId="7" r:id="rId3"/>
    <sheet name="ARI_3ToolsVsManual" sheetId="8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C14" i="8"/>
  <c r="F4" i="8"/>
  <c r="F5" i="8"/>
  <c r="F6" i="8"/>
  <c r="C7" i="8"/>
  <c r="D7" i="8"/>
  <c r="E7" i="8"/>
  <c r="Q9" i="7"/>
  <c r="Q14" i="7"/>
  <c r="Q15" i="7" s="1"/>
  <c r="T4" i="7"/>
  <c r="T5" i="7"/>
  <c r="T6" i="7"/>
  <c r="Q7" i="7"/>
  <c r="R7" i="7"/>
  <c r="S7" i="7"/>
  <c r="J9" i="7"/>
  <c r="J14" i="7"/>
  <c r="J15" i="7" s="1"/>
  <c r="M4" i="7"/>
  <c r="M5" i="7"/>
  <c r="M6" i="7"/>
  <c r="J7" i="7"/>
  <c r="K7" i="7"/>
  <c r="L7" i="7"/>
  <c r="C9" i="7"/>
  <c r="C14" i="7"/>
  <c r="C15" i="7" s="1"/>
  <c r="F4" i="7"/>
  <c r="F5" i="7"/>
  <c r="F6" i="7"/>
  <c r="C7" i="7"/>
  <c r="D7" i="7"/>
  <c r="E7" i="7"/>
  <c r="Q9" i="6"/>
  <c r="Q14" i="6"/>
  <c r="Q15" i="6" s="1"/>
  <c r="T4" i="6"/>
  <c r="T5" i="6"/>
  <c r="T6" i="6"/>
  <c r="Q7" i="6"/>
  <c r="R7" i="6"/>
  <c r="S7" i="6"/>
  <c r="J9" i="6"/>
  <c r="J14" i="6"/>
  <c r="J15" i="6" s="1"/>
  <c r="M4" i="6"/>
  <c r="M5" i="6"/>
  <c r="M6" i="6"/>
  <c r="J7" i="6"/>
  <c r="K7" i="6"/>
  <c r="L7" i="6"/>
  <c r="C9" i="6"/>
  <c r="C14" i="6"/>
  <c r="C15" i="6" s="1"/>
  <c r="F4" i="6"/>
  <c r="F5" i="6"/>
  <c r="F6" i="6"/>
  <c r="C7" i="6"/>
  <c r="D7" i="6"/>
  <c r="E7" i="6"/>
  <c r="Q9" i="3"/>
  <c r="Q14" i="3"/>
  <c r="Q15" i="3" s="1"/>
  <c r="T4" i="3"/>
  <c r="T5" i="3"/>
  <c r="T6" i="3"/>
  <c r="Q7" i="3"/>
  <c r="R7" i="3"/>
  <c r="S7" i="3"/>
  <c r="J9" i="3"/>
  <c r="J14" i="3"/>
  <c r="J15" i="3" s="1"/>
  <c r="M4" i="3"/>
  <c r="M5" i="3"/>
  <c r="M6" i="3"/>
  <c r="J7" i="3"/>
  <c r="K7" i="3"/>
  <c r="L7" i="3"/>
  <c r="C9" i="3"/>
  <c r="C14" i="3"/>
  <c r="C15" i="3" s="1"/>
  <c r="F4" i="3"/>
  <c r="F5" i="3"/>
  <c r="F6" i="3"/>
  <c r="C7" i="3"/>
  <c r="D7" i="3"/>
  <c r="E7" i="3"/>
  <c r="C10" i="8" l="1"/>
  <c r="J12" i="7"/>
  <c r="C12" i="7"/>
  <c r="J11" i="6"/>
  <c r="C11" i="6"/>
  <c r="Q12" i="3"/>
  <c r="C12" i="3"/>
  <c r="C11" i="8"/>
  <c r="C12" i="8"/>
  <c r="C15" i="8"/>
  <c r="Q11" i="7"/>
  <c r="Q12" i="7"/>
  <c r="Q10" i="7"/>
  <c r="J11" i="7"/>
  <c r="J10" i="7"/>
  <c r="C11" i="7"/>
  <c r="C10" i="7"/>
  <c r="J10" i="6"/>
  <c r="Q11" i="6"/>
  <c r="Q10" i="6"/>
  <c r="Q12" i="6"/>
  <c r="J12" i="6"/>
  <c r="J13" i="6" s="1"/>
  <c r="J17" i="6" s="1"/>
  <c r="J19" i="6" s="1"/>
  <c r="C10" i="6"/>
  <c r="C12" i="6"/>
  <c r="Q11" i="3"/>
  <c r="Q10" i="3"/>
  <c r="J11" i="3"/>
  <c r="J12" i="3"/>
  <c r="J10" i="3"/>
  <c r="C11" i="3"/>
  <c r="C10" i="3"/>
  <c r="C13" i="3" l="1"/>
  <c r="C16" i="3" s="1"/>
  <c r="C22" i="8"/>
  <c r="C13" i="8"/>
  <c r="Q13" i="7"/>
  <c r="Q16" i="7" s="1"/>
  <c r="Q22" i="7"/>
  <c r="J22" i="7"/>
  <c r="J13" i="7"/>
  <c r="J17" i="7" s="1"/>
  <c r="J19" i="7" s="1"/>
  <c r="C22" i="7"/>
  <c r="C13" i="7"/>
  <c r="C16" i="7" s="1"/>
  <c r="Q22" i="6"/>
  <c r="Q13" i="6"/>
  <c r="Q17" i="6" s="1"/>
  <c r="Q18" i="6" s="1"/>
  <c r="J22" i="6"/>
  <c r="C13" i="6"/>
  <c r="C17" i="6" s="1"/>
  <c r="C19" i="6" s="1"/>
  <c r="C22" i="6"/>
  <c r="J16" i="6"/>
  <c r="J18" i="6"/>
  <c r="J20" i="6" s="1"/>
  <c r="J21" i="6" s="1"/>
  <c r="Q22" i="3"/>
  <c r="Q13" i="3"/>
  <c r="Q17" i="3" s="1"/>
  <c r="J13" i="3"/>
  <c r="J16" i="3" s="1"/>
  <c r="J22" i="3"/>
  <c r="C22" i="3"/>
  <c r="C17" i="3"/>
  <c r="C19" i="3" s="1"/>
  <c r="C17" i="8" l="1"/>
  <c r="C19" i="8" s="1"/>
  <c r="C16" i="8"/>
  <c r="Q17" i="7"/>
  <c r="Q19" i="7" s="1"/>
  <c r="J16" i="7"/>
  <c r="J18" i="7"/>
  <c r="J20" i="7" s="1"/>
  <c r="J21" i="7" s="1"/>
  <c r="C17" i="7"/>
  <c r="C19" i="7" s="1"/>
  <c r="Q19" i="6"/>
  <c r="Q20" i="6" s="1"/>
  <c r="Q21" i="6" s="1"/>
  <c r="Q16" i="6"/>
  <c r="C16" i="6"/>
  <c r="C18" i="6"/>
  <c r="C20" i="6" s="1"/>
  <c r="C21" i="6" s="1"/>
  <c r="Q16" i="3"/>
  <c r="Q18" i="3"/>
  <c r="Q19" i="3"/>
  <c r="J17" i="3"/>
  <c r="J19" i="3" s="1"/>
  <c r="C18" i="3"/>
  <c r="C20" i="3" s="1"/>
  <c r="C21" i="3" s="1"/>
  <c r="J18" i="3" l="1"/>
  <c r="J20" i="3" s="1"/>
  <c r="J21" i="3" s="1"/>
  <c r="C18" i="8"/>
  <c r="C20" i="8" s="1"/>
  <c r="C21" i="8" s="1"/>
  <c r="Q18" i="7"/>
  <c r="Q20" i="7" s="1"/>
  <c r="Q21" i="7" s="1"/>
  <c r="C18" i="7"/>
  <c r="C20" i="7" s="1"/>
  <c r="C21" i="7" s="1"/>
  <c r="Q20" i="3"/>
  <c r="Q21" i="3" s="1"/>
</calcChain>
</file>

<file path=xl/sharedStrings.xml><?xml version="1.0" encoding="utf-8"?>
<sst xmlns="http://schemas.openxmlformats.org/spreadsheetml/2006/main" count="250" uniqueCount="33">
  <si>
    <t>NLTK prediction</t>
  </si>
  <si>
    <t>a</t>
  </si>
  <si>
    <t>b</t>
  </si>
  <si>
    <t>c</t>
  </si>
  <si>
    <t>d</t>
  </si>
  <si>
    <t>n</t>
  </si>
  <si>
    <t>SumSquares</t>
  </si>
  <si>
    <t>row sum</t>
  </si>
  <si>
    <t>col sum</t>
  </si>
  <si>
    <t>RI</t>
  </si>
  <si>
    <t>ARI</t>
  </si>
  <si>
    <t>n*(n-1)/2</t>
  </si>
  <si>
    <t>ARI numerator</t>
  </si>
  <si>
    <t>ARI denominator</t>
  </si>
  <si>
    <t>ARI common</t>
  </si>
  <si>
    <t>ARI rounded</t>
  </si>
  <si>
    <t>FM</t>
  </si>
  <si>
    <t>SS prediction</t>
  </si>
  <si>
    <t>Observed</t>
  </si>
  <si>
    <t>Neutral</t>
  </si>
  <si>
    <t>Positive</t>
  </si>
  <si>
    <t xml:space="preserve">Negative </t>
  </si>
  <si>
    <t>Negative</t>
  </si>
  <si>
    <t>NLTK</t>
  </si>
  <si>
    <t>Manual label</t>
  </si>
  <si>
    <t xml:space="preserve">NLTK </t>
  </si>
  <si>
    <t>SS</t>
  </si>
  <si>
    <t xml:space="preserve">NLTK, SS </t>
  </si>
  <si>
    <t>WNLU prediction</t>
  </si>
  <si>
    <t>WNLU</t>
  </si>
  <si>
    <t>NLTK, WNLU</t>
  </si>
  <si>
    <t>SS, WNLU</t>
  </si>
  <si>
    <t xml:space="preserve">NLTK, SS, WNLU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</si>
</sst>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3" borderId="0" xfId="0" applyFont="1" applyFill="1"/>
    <xf numFmtId="0" fontId="0" fillId="2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D1" workbookViewId="0">
      <selection activeCell="S7" sqref="S7"/>
    </sheetView>
  </sheetViews>
  <sheetFormatPr defaultColWidth="8.85546875" defaultRowHeight="15" x14ac:dyDescent="0.25"/>
  <cols>
    <col min="1" max="1" width="15.140625" bestFit="1" customWidth="1"/>
    <col min="2" max="2" width="16.140625" bestFit="1" customWidth="1"/>
    <col min="3" max="3" width="12.42578125" bestFit="1" customWidth="1"/>
    <col min="8" max="8" width="12.5703125" bestFit="1" customWidth="1"/>
    <col min="9" max="9" width="16.140625" bestFit="1" customWidth="1"/>
    <col min="10" max="10" width="12.42578125" bestFit="1" customWidth="1"/>
    <col min="15" max="15" width="18.28515625" bestFit="1" customWidth="1"/>
    <col min="16" max="16" width="16.140625" bestFit="1" customWidth="1"/>
    <col min="17" max="17" width="12.42578125" bestFit="1" customWidth="1"/>
    <col min="22" max="22" width="15.140625" bestFit="1" customWidth="1"/>
    <col min="23" max="23" width="16.140625" bestFit="1" customWidth="1"/>
    <col min="24" max="24" width="12.42578125" bestFit="1" customWidth="1"/>
  </cols>
  <sheetData>
    <row r="2" spans="1:20" s="2" customFormat="1" x14ac:dyDescent="0.25">
      <c r="C2" s="2" t="s">
        <v>24</v>
      </c>
      <c r="J2" s="2" t="s">
        <v>24</v>
      </c>
      <c r="Q2" s="2" t="s">
        <v>24</v>
      </c>
    </row>
    <row r="3" spans="1:20" ht="15.75" x14ac:dyDescent="0.25">
      <c r="B3" s="1" t="s">
        <v>18</v>
      </c>
      <c r="C3" s="1" t="s">
        <v>19</v>
      </c>
      <c r="D3" s="1" t="s">
        <v>20</v>
      </c>
      <c r="E3" s="1" t="s">
        <v>21</v>
      </c>
      <c r="F3" t="s">
        <v>7</v>
      </c>
      <c r="I3" s="1" t="s">
        <v>18</v>
      </c>
      <c r="J3" s="1" t="s">
        <v>19</v>
      </c>
      <c r="K3" s="1" t="s">
        <v>20</v>
      </c>
      <c r="L3" s="1" t="s">
        <v>21</v>
      </c>
      <c r="M3" t="s">
        <v>7</v>
      </c>
      <c r="P3" s="1" t="s">
        <v>18</v>
      </c>
      <c r="Q3" s="1" t="s">
        <v>19</v>
      </c>
      <c r="R3" s="1" t="s">
        <v>20</v>
      </c>
      <c r="S3" s="1" t="s">
        <v>21</v>
      </c>
      <c r="T3" t="s">
        <v>7</v>
      </c>
    </row>
    <row r="4" spans="1:20" ht="15.75" x14ac:dyDescent="0.25">
      <c r="A4" s="2" t="s">
        <v>0</v>
      </c>
      <c r="B4" s="1" t="s">
        <v>19</v>
      </c>
      <c r="C4" s="1">
        <v>75</v>
      </c>
      <c r="D4" s="1">
        <v>19</v>
      </c>
      <c r="E4" s="1">
        <v>7</v>
      </c>
      <c r="F4">
        <f>SUM(C4:E4)</f>
        <v>101</v>
      </c>
      <c r="H4" s="2" t="s">
        <v>17</v>
      </c>
      <c r="I4" s="1" t="s">
        <v>19</v>
      </c>
      <c r="J4" s="1">
        <v>101</v>
      </c>
      <c r="K4" s="1">
        <v>13</v>
      </c>
      <c r="L4" s="1">
        <v>11</v>
      </c>
      <c r="M4">
        <f>SUM(J4:L4)</f>
        <v>125</v>
      </c>
      <c r="O4" s="2" t="s">
        <v>28</v>
      </c>
      <c r="P4" s="1" t="s">
        <v>19</v>
      </c>
      <c r="Q4" s="1">
        <v>70</v>
      </c>
      <c r="R4" s="1">
        <v>17</v>
      </c>
      <c r="S4" s="1">
        <v>5</v>
      </c>
      <c r="T4">
        <f>SUM(Q4:S4)</f>
        <v>92</v>
      </c>
    </row>
    <row r="5" spans="1:20" ht="15.75" x14ac:dyDescent="0.25">
      <c r="B5" s="1" t="s">
        <v>20</v>
      </c>
      <c r="C5" s="1">
        <v>48</v>
      </c>
      <c r="D5" s="1">
        <v>11</v>
      </c>
      <c r="E5" s="1">
        <v>7</v>
      </c>
      <c r="F5">
        <f t="shared" ref="F5:F6" si="0">SUM(C5:E5)</f>
        <v>66</v>
      </c>
      <c r="I5" s="1" t="s">
        <v>20</v>
      </c>
      <c r="J5" s="1">
        <v>61</v>
      </c>
      <c r="K5" s="1">
        <v>19</v>
      </c>
      <c r="L5" s="1">
        <v>5</v>
      </c>
      <c r="M5">
        <f t="shared" ref="M5:M6" si="1">SUM(J5:L5)</f>
        <v>85</v>
      </c>
      <c r="P5" s="1" t="s">
        <v>20</v>
      </c>
      <c r="Q5" s="1">
        <v>43</v>
      </c>
      <c r="R5" s="1">
        <v>10</v>
      </c>
      <c r="S5" s="1">
        <v>4</v>
      </c>
      <c r="T5">
        <f t="shared" ref="T5:T6" si="2">SUM(Q5:S5)</f>
        <v>57</v>
      </c>
    </row>
    <row r="6" spans="1:20" ht="15.75" x14ac:dyDescent="0.25">
      <c r="B6" s="1" t="s">
        <v>22</v>
      </c>
      <c r="C6" s="1">
        <v>69</v>
      </c>
      <c r="D6" s="1">
        <v>10</v>
      </c>
      <c r="E6" s="1">
        <v>4</v>
      </c>
      <c r="F6">
        <f t="shared" si="0"/>
        <v>83</v>
      </c>
      <c r="I6" s="1" t="s">
        <v>22</v>
      </c>
      <c r="J6" s="1">
        <v>30</v>
      </c>
      <c r="K6" s="1">
        <v>8</v>
      </c>
      <c r="L6" s="1">
        <v>2</v>
      </c>
      <c r="M6">
        <f t="shared" si="1"/>
        <v>40</v>
      </c>
      <c r="P6" s="1" t="s">
        <v>22</v>
      </c>
      <c r="Q6" s="1">
        <v>79</v>
      </c>
      <c r="R6" s="1">
        <v>13</v>
      </c>
      <c r="S6" s="1">
        <v>9</v>
      </c>
      <c r="T6">
        <f t="shared" si="2"/>
        <v>101</v>
      </c>
    </row>
    <row r="7" spans="1:20" x14ac:dyDescent="0.25">
      <c r="B7" t="s">
        <v>8</v>
      </c>
      <c r="C7">
        <f>SUM(C4:C6)</f>
        <v>192</v>
      </c>
      <c r="D7">
        <f t="shared" ref="D7:E7" si="3">SUM(D4:D6)</f>
        <v>40</v>
      </c>
      <c r="E7">
        <f t="shared" si="3"/>
        <v>18</v>
      </c>
      <c r="I7" t="s">
        <v>8</v>
      </c>
      <c r="J7">
        <f>SUM(J4:J6)</f>
        <v>192</v>
      </c>
      <c r="K7">
        <f t="shared" ref="K7" si="4">SUM(K4:K6)</f>
        <v>40</v>
      </c>
      <c r="L7">
        <f t="shared" ref="L7" si="5">SUM(L4:L6)</f>
        <v>18</v>
      </c>
      <c r="P7" t="s">
        <v>8</v>
      </c>
      <c r="Q7">
        <f>SUM(Q4:Q6)</f>
        <v>192</v>
      </c>
      <c r="R7">
        <f t="shared" ref="R7" si="6">SUM(R4:R6)</f>
        <v>40</v>
      </c>
      <c r="S7">
        <f t="shared" ref="S7" si="7">SUM(S4:S6)</f>
        <v>18</v>
      </c>
    </row>
    <row r="9" spans="1:20" x14ac:dyDescent="0.25">
      <c r="B9" t="s">
        <v>6</v>
      </c>
      <c r="C9">
        <f>(C4*C4+C5*C5+C6*C6+D4*D4+D5*D5+D6*D6+E4*E4+E5*E5+E6*E6)</f>
        <v>13386</v>
      </c>
      <c r="I9" t="s">
        <v>6</v>
      </c>
      <c r="J9">
        <f>(J4*J4+J5*J5+J6*J6+K4*K4+K5*K5+K6*K6+L4*L4+L5*L5+L6*L6)</f>
        <v>15566</v>
      </c>
      <c r="P9" t="s">
        <v>6</v>
      </c>
      <c r="Q9">
        <f>(Q4*Q4+Q5*Q5+Q6*Q6+R4*R4+R5*R5+R6*R6+S4*S4+S5*S5+S6*S6)</f>
        <v>13670</v>
      </c>
    </row>
    <row r="10" spans="1:20" x14ac:dyDescent="0.25">
      <c r="B10" t="s">
        <v>1</v>
      </c>
      <c r="C10">
        <f>(C9-C14)/2</f>
        <v>6568</v>
      </c>
      <c r="I10" t="s">
        <v>1</v>
      </c>
      <c r="J10">
        <f>(J9-J14)/2</f>
        <v>7658</v>
      </c>
      <c r="P10" t="s">
        <v>1</v>
      </c>
      <c r="Q10">
        <f>(Q9-Q14)/2</f>
        <v>6710</v>
      </c>
    </row>
    <row r="11" spans="1:20" x14ac:dyDescent="0.25">
      <c r="B11" t="s">
        <v>2</v>
      </c>
      <c r="C11">
        <f>(F4*F4+F5*F5+F6*F6-C9)/2</f>
        <v>4030</v>
      </c>
      <c r="I11" t="s">
        <v>2</v>
      </c>
      <c r="J11">
        <f>(M4*M4+M5*M5+M6*M6-J9)/2</f>
        <v>4442</v>
      </c>
      <c r="P11" t="s">
        <v>2</v>
      </c>
      <c r="Q11">
        <f>(T4*T4+T5*T5+T6*T6-Q9)/2</f>
        <v>4122</v>
      </c>
    </row>
    <row r="12" spans="1:20" x14ac:dyDescent="0.25">
      <c r="B12" t="s">
        <v>3</v>
      </c>
      <c r="C12">
        <f>(C7*C7+D7*D7+E7*E7-C9)/2</f>
        <v>12701</v>
      </c>
      <c r="I12" t="s">
        <v>3</v>
      </c>
      <c r="J12">
        <f>(J7*J7+K7*K7+L7*L7-J9)/2</f>
        <v>11611</v>
      </c>
      <c r="P12" t="s">
        <v>3</v>
      </c>
      <c r="Q12">
        <f>(Q7*Q7+R7*R7+S7*S7-Q9)/2</f>
        <v>12559</v>
      </c>
    </row>
    <row r="13" spans="1:20" x14ac:dyDescent="0.25">
      <c r="B13" t="s">
        <v>4</v>
      </c>
      <c r="C13">
        <f>C15-SUM(C10:C12)</f>
        <v>7826</v>
      </c>
      <c r="I13" t="s">
        <v>4</v>
      </c>
      <c r="J13">
        <f>J15-SUM(J10:J12)</f>
        <v>7414</v>
      </c>
      <c r="P13" t="s">
        <v>4</v>
      </c>
      <c r="Q13">
        <f>Q15-SUM(Q10:Q12)</f>
        <v>7734</v>
      </c>
    </row>
    <row r="14" spans="1:20" x14ac:dyDescent="0.25">
      <c r="B14" t="s">
        <v>5</v>
      </c>
      <c r="C14">
        <f>SUM(C4:E6)</f>
        <v>250</v>
      </c>
      <c r="I14" t="s">
        <v>5</v>
      </c>
      <c r="J14">
        <f>SUM(J4:L6)</f>
        <v>250</v>
      </c>
      <c r="P14" t="s">
        <v>5</v>
      </c>
      <c r="Q14">
        <f>SUM(Q4:S6)</f>
        <v>250</v>
      </c>
    </row>
    <row r="15" spans="1:20" x14ac:dyDescent="0.25">
      <c r="B15" t="s">
        <v>11</v>
      </c>
      <c r="C15">
        <f>C14*(C14-1)/2</f>
        <v>31125</v>
      </c>
      <c r="I15" t="s">
        <v>11</v>
      </c>
      <c r="J15">
        <f>J14*(J14-1)/2</f>
        <v>31125</v>
      </c>
      <c r="P15" t="s">
        <v>11</v>
      </c>
      <c r="Q15">
        <f>Q14*(Q14-1)/2</f>
        <v>31125</v>
      </c>
    </row>
    <row r="16" spans="1:20" s="3" customFormat="1" x14ac:dyDescent="0.25">
      <c r="B16" s="3" t="s">
        <v>9</v>
      </c>
      <c r="C16" s="3">
        <f>(C10+C13)/SUM(C10:C13)</f>
        <v>0.46245783132530122</v>
      </c>
      <c r="I16" s="3" t="s">
        <v>9</v>
      </c>
      <c r="J16" s="3">
        <f>(J10+J13)/SUM(J10:J13)</f>
        <v>0.4842409638554217</v>
      </c>
      <c r="P16" s="3" t="s">
        <v>9</v>
      </c>
      <c r="Q16" s="3">
        <f>(Q10+Q13)/SUM(Q10:Q13)</f>
        <v>0.46406425702811244</v>
      </c>
    </row>
    <row r="17" spans="2:17" x14ac:dyDescent="0.25">
      <c r="B17" t="s">
        <v>14</v>
      </c>
      <c r="C17">
        <f>((C10+C12)*(C10+C11) + (C13+C11)*(C13+C12))</f>
        <v>447580974</v>
      </c>
      <c r="I17" t="s">
        <v>14</v>
      </c>
      <c r="J17">
        <f>((J10+J12)*(J10+J11) + (J13+J11)*(J13+J12))</f>
        <v>458715300</v>
      </c>
      <c r="P17" t="s">
        <v>14</v>
      </c>
      <c r="Q17">
        <f>((Q10+Q12)*(Q10+Q11) + (Q13+Q11)*(Q13+Q12))</f>
        <v>449315616</v>
      </c>
    </row>
    <row r="18" spans="2:17" x14ac:dyDescent="0.25">
      <c r="B18" t="s">
        <v>12</v>
      </c>
      <c r="C18">
        <f>C15*(C10+C13)-C17</f>
        <v>432276</v>
      </c>
      <c r="I18" t="s">
        <v>12</v>
      </c>
      <c r="J18">
        <f>J15*(J10+J13)-J17</f>
        <v>10400700</v>
      </c>
      <c r="P18" t="s">
        <v>12</v>
      </c>
      <c r="Q18">
        <f>Q15*(Q10+Q13)-Q17</f>
        <v>253884</v>
      </c>
    </row>
    <row r="19" spans="2:17" x14ac:dyDescent="0.25">
      <c r="B19" t="s">
        <v>13</v>
      </c>
      <c r="C19">
        <f>C15*C15-C17</f>
        <v>521184651</v>
      </c>
      <c r="I19" t="s">
        <v>13</v>
      </c>
      <c r="J19">
        <f>J15*J15-J17</f>
        <v>510050325</v>
      </c>
      <c r="P19" t="s">
        <v>13</v>
      </c>
      <c r="Q19">
        <f>Q15*Q15-Q17</f>
        <v>519450009</v>
      </c>
    </row>
    <row r="20" spans="2:17" s="3" customFormat="1" x14ac:dyDescent="0.25">
      <c r="B20" s="5" t="s">
        <v>10</v>
      </c>
      <c r="C20" s="3">
        <f>C18/C19</f>
        <v>8.2941045783023264E-4</v>
      </c>
      <c r="I20" s="3" t="s">
        <v>10</v>
      </c>
      <c r="J20" s="3">
        <f>J18/J19</f>
        <v>2.0391517248812652E-2</v>
      </c>
      <c r="P20" s="3" t="s">
        <v>10</v>
      </c>
      <c r="Q20" s="3">
        <f>Q18/Q19</f>
        <v>4.8875540591240992E-4</v>
      </c>
    </row>
    <row r="21" spans="2:17" s="4" customFormat="1" x14ac:dyDescent="0.25">
      <c r="B21" s="4" t="s">
        <v>15</v>
      </c>
      <c r="C21" s="4">
        <f>ROUND(C20,3)</f>
        <v>1E-3</v>
      </c>
      <c r="I21" s="4" t="s">
        <v>15</v>
      </c>
      <c r="J21" s="4">
        <f>ROUND(J20,3)</f>
        <v>0.02</v>
      </c>
      <c r="P21" s="4" t="s">
        <v>15</v>
      </c>
      <c r="Q21" s="4">
        <f>ROUND(Q20,3)</f>
        <v>0</v>
      </c>
    </row>
    <row r="22" spans="2:17" x14ac:dyDescent="0.25">
      <c r="B22" t="s">
        <v>16</v>
      </c>
      <c r="C22">
        <f>C10/SQRT((C10+C11)*(C10+C12))</f>
        <v>0.45961225293869667</v>
      </c>
      <c r="I22" t="s">
        <v>16</v>
      </c>
      <c r="J22">
        <f>J10/SQRT((J10+J11)*(J10+J12))</f>
        <v>0.50152557959063893</v>
      </c>
      <c r="P22" t="s">
        <v>16</v>
      </c>
      <c r="Q22">
        <f>Q10/SQRT((Q10+Q11)*(Q10+Q12))</f>
        <v>0.4644496138449844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D1" workbookViewId="0">
      <selection activeCell="S7" sqref="S7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2" bestFit="1" customWidth="1"/>
    <col min="8" max="8" width="12.5703125" bestFit="1" customWidth="1"/>
  </cols>
  <sheetData>
    <row r="2" spans="1:20" s="2" customFormat="1" x14ac:dyDescent="0.25">
      <c r="C2" s="2" t="s">
        <v>26</v>
      </c>
      <c r="J2" s="2" t="s">
        <v>29</v>
      </c>
      <c r="Q2" s="2" t="s">
        <v>29</v>
      </c>
    </row>
    <row r="3" spans="1:20" ht="15.75" x14ac:dyDescent="0.25">
      <c r="B3" s="1" t="s">
        <v>18</v>
      </c>
      <c r="C3" s="1" t="s">
        <v>19</v>
      </c>
      <c r="D3" s="1" t="s">
        <v>20</v>
      </c>
      <c r="E3" s="1" t="s">
        <v>21</v>
      </c>
      <c r="F3" t="s">
        <v>7</v>
      </c>
      <c r="I3" s="1" t="s">
        <v>18</v>
      </c>
      <c r="J3" s="1" t="s">
        <v>19</v>
      </c>
      <c r="K3" s="1" t="s">
        <v>20</v>
      </c>
      <c r="L3" s="1" t="s">
        <v>21</v>
      </c>
      <c r="M3" t="s">
        <v>7</v>
      </c>
      <c r="P3" s="1" t="s">
        <v>18</v>
      </c>
      <c r="Q3" s="1" t="s">
        <v>19</v>
      </c>
      <c r="R3" s="1" t="s">
        <v>20</v>
      </c>
      <c r="S3" s="1" t="s">
        <v>21</v>
      </c>
      <c r="T3" t="s">
        <v>7</v>
      </c>
    </row>
    <row r="4" spans="1:20" ht="15.75" x14ac:dyDescent="0.25">
      <c r="A4" s="2" t="s">
        <v>25</v>
      </c>
      <c r="B4" s="1" t="s">
        <v>19</v>
      </c>
      <c r="C4" s="1">
        <v>59</v>
      </c>
      <c r="D4" s="1">
        <v>26</v>
      </c>
      <c r="E4" s="1">
        <v>16</v>
      </c>
      <c r="F4">
        <f>SUM(C4:E4)</f>
        <v>101</v>
      </c>
      <c r="H4" s="2" t="s">
        <v>23</v>
      </c>
      <c r="I4" s="1" t="s">
        <v>19</v>
      </c>
      <c r="J4" s="1">
        <v>50</v>
      </c>
      <c r="K4" s="1">
        <v>9</v>
      </c>
      <c r="L4" s="1">
        <v>42</v>
      </c>
      <c r="M4">
        <f>SUM(J4:L4)</f>
        <v>101</v>
      </c>
      <c r="O4" s="2" t="s">
        <v>26</v>
      </c>
      <c r="P4" s="1" t="s">
        <v>19</v>
      </c>
      <c r="Q4" s="1">
        <v>65</v>
      </c>
      <c r="R4" s="1">
        <v>16</v>
      </c>
      <c r="S4" s="1">
        <v>44</v>
      </c>
      <c r="T4">
        <f>SUM(Q4:S4)</f>
        <v>125</v>
      </c>
    </row>
    <row r="5" spans="1:20" ht="15.75" x14ac:dyDescent="0.25">
      <c r="B5" s="1" t="s">
        <v>20</v>
      </c>
      <c r="C5" s="1">
        <v>25</v>
      </c>
      <c r="D5" s="1">
        <v>34</v>
      </c>
      <c r="E5" s="1">
        <v>7</v>
      </c>
      <c r="F5">
        <f t="shared" ref="F5:F6" si="0">SUM(C5:E5)</f>
        <v>66</v>
      </c>
      <c r="I5" s="1" t="s">
        <v>20</v>
      </c>
      <c r="J5" s="1">
        <v>19</v>
      </c>
      <c r="K5" s="1">
        <v>36</v>
      </c>
      <c r="L5" s="1">
        <v>11</v>
      </c>
      <c r="M5">
        <f t="shared" ref="M5:M6" si="1">SUM(J5:L5)</f>
        <v>66</v>
      </c>
      <c r="P5" s="1" t="s">
        <v>20</v>
      </c>
      <c r="Q5" s="1">
        <v>22</v>
      </c>
      <c r="R5" s="1">
        <v>36</v>
      </c>
      <c r="S5" s="1">
        <v>27</v>
      </c>
      <c r="T5">
        <f t="shared" ref="T5:T6" si="2">SUM(Q5:S5)</f>
        <v>85</v>
      </c>
    </row>
    <row r="6" spans="1:20" ht="15.75" x14ac:dyDescent="0.25">
      <c r="B6" s="1" t="s">
        <v>22</v>
      </c>
      <c r="C6" s="1">
        <v>41</v>
      </c>
      <c r="D6" s="1">
        <v>25</v>
      </c>
      <c r="E6" s="1">
        <v>17</v>
      </c>
      <c r="F6">
        <f t="shared" si="0"/>
        <v>83</v>
      </c>
      <c r="I6" s="1" t="s">
        <v>22</v>
      </c>
      <c r="J6" s="1">
        <v>23</v>
      </c>
      <c r="K6" s="1">
        <v>12</v>
      </c>
      <c r="L6" s="1">
        <v>48</v>
      </c>
      <c r="M6">
        <f t="shared" si="1"/>
        <v>83</v>
      </c>
      <c r="P6" s="1" t="s">
        <v>22</v>
      </c>
      <c r="Q6" s="1">
        <v>5</v>
      </c>
      <c r="R6" s="1">
        <v>5</v>
      </c>
      <c r="S6" s="1">
        <v>30</v>
      </c>
      <c r="T6">
        <f t="shared" si="2"/>
        <v>40</v>
      </c>
    </row>
    <row r="7" spans="1:20" x14ac:dyDescent="0.25">
      <c r="B7" t="s">
        <v>8</v>
      </c>
      <c r="C7">
        <f>SUM(C4:C6)</f>
        <v>125</v>
      </c>
      <c r="D7">
        <f t="shared" ref="D7:E7" si="3">SUM(D4:D6)</f>
        <v>85</v>
      </c>
      <c r="E7">
        <f t="shared" si="3"/>
        <v>40</v>
      </c>
      <c r="I7" t="s">
        <v>8</v>
      </c>
      <c r="J7">
        <f>SUM(J4:J6)</f>
        <v>92</v>
      </c>
      <c r="K7">
        <f t="shared" ref="K7:L7" si="4">SUM(K4:K6)</f>
        <v>57</v>
      </c>
      <c r="L7">
        <f t="shared" si="4"/>
        <v>101</v>
      </c>
      <c r="P7" t="s">
        <v>8</v>
      </c>
      <c r="Q7">
        <f>SUM(Q4:Q6)</f>
        <v>92</v>
      </c>
      <c r="R7">
        <f t="shared" ref="R7:S7" si="5">SUM(R4:R6)</f>
        <v>57</v>
      </c>
      <c r="S7">
        <f t="shared" si="5"/>
        <v>101</v>
      </c>
    </row>
    <row r="9" spans="1:20" x14ac:dyDescent="0.25">
      <c r="B9" t="s">
        <v>6</v>
      </c>
      <c r="C9">
        <f>(C4*C4+C5*C5+C6*C6+D4*D4+D5*D5+D6*D6+E4*E4+E5*E5+E6*E6)</f>
        <v>8838</v>
      </c>
      <c r="I9" t="s">
        <v>6</v>
      </c>
      <c r="J9">
        <f>(J4*J4+J5*J5+J6*J6+K4*K4+K5*K5+K6*K6+L4*L4+L5*L5+L6*L6)</f>
        <v>9100</v>
      </c>
      <c r="P9" t="s">
        <v>6</v>
      </c>
      <c r="Q9">
        <f>(Q4*Q4+Q5*Q5+Q6*Q6+R4*R4+R5*R5+R6*R6+S4*S4+S5*S5+S6*S6)</f>
        <v>9876</v>
      </c>
    </row>
    <row r="10" spans="1:20" x14ac:dyDescent="0.25">
      <c r="B10" t="s">
        <v>1</v>
      </c>
      <c r="C10">
        <f>(C9-C14)/2</f>
        <v>4294</v>
      </c>
      <c r="I10" t="s">
        <v>1</v>
      </c>
      <c r="J10">
        <f>(J9-J14)/2</f>
        <v>4425</v>
      </c>
      <c r="P10" t="s">
        <v>1</v>
      </c>
      <c r="Q10">
        <f>(Q9-Q14)/2</f>
        <v>4813</v>
      </c>
    </row>
    <row r="11" spans="1:20" x14ac:dyDescent="0.25">
      <c r="B11" t="s">
        <v>2</v>
      </c>
      <c r="C11">
        <f>(F4*F4+F5*F5+F6*F6-C9)/2</f>
        <v>6304</v>
      </c>
      <c r="I11" t="s">
        <v>2</v>
      </c>
      <c r="J11">
        <f>(M4*M4+M5*M5+M6*M6-J9)/2</f>
        <v>6173</v>
      </c>
      <c r="P11" t="s">
        <v>2</v>
      </c>
      <c r="Q11">
        <f>(T4*T4+T5*T5+T6*T6-Q9)/2</f>
        <v>7287</v>
      </c>
    </row>
    <row r="12" spans="1:20" x14ac:dyDescent="0.25">
      <c r="B12" t="s">
        <v>3</v>
      </c>
      <c r="C12">
        <f>(C7*C7+D7*D7+E7*E7-C9)/2</f>
        <v>7806</v>
      </c>
      <c r="I12" t="s">
        <v>3</v>
      </c>
      <c r="J12">
        <f>(J7*J7+K7*K7+L7*L7-J9)/2</f>
        <v>6407</v>
      </c>
      <c r="P12" t="s">
        <v>3</v>
      </c>
      <c r="Q12">
        <f>(Q7*Q7+R7*R7+S7*S7-Q9)/2</f>
        <v>6019</v>
      </c>
    </row>
    <row r="13" spans="1:20" x14ac:dyDescent="0.25">
      <c r="B13" t="s">
        <v>4</v>
      </c>
      <c r="C13">
        <f>C15-SUM(C10:C12)</f>
        <v>12721</v>
      </c>
      <c r="I13" t="s">
        <v>4</v>
      </c>
      <c r="J13">
        <f>J15-SUM(J10:J12)</f>
        <v>14120</v>
      </c>
      <c r="P13" t="s">
        <v>4</v>
      </c>
      <c r="Q13">
        <f>Q15-SUM(Q10:Q12)</f>
        <v>13006</v>
      </c>
    </row>
    <row r="14" spans="1:20" x14ac:dyDescent="0.25">
      <c r="B14" t="s">
        <v>5</v>
      </c>
      <c r="C14">
        <f>SUM(C4:E6)</f>
        <v>250</v>
      </c>
      <c r="I14" t="s">
        <v>5</v>
      </c>
      <c r="J14">
        <f>SUM(J4:L6)</f>
        <v>250</v>
      </c>
      <c r="P14" t="s">
        <v>5</v>
      </c>
      <c r="Q14">
        <f>SUM(Q4:S6)</f>
        <v>250</v>
      </c>
    </row>
    <row r="15" spans="1:20" ht="15.75" customHeight="1" x14ac:dyDescent="0.25">
      <c r="B15" t="s">
        <v>11</v>
      </c>
      <c r="C15">
        <f>C14*(C14-1)/2</f>
        <v>31125</v>
      </c>
      <c r="I15" t="s">
        <v>11</v>
      </c>
      <c r="J15">
        <f>J14*(J14-1)/2</f>
        <v>31125</v>
      </c>
      <c r="P15" t="s">
        <v>11</v>
      </c>
      <c r="Q15">
        <f>Q14*(Q14-1)/2</f>
        <v>31125</v>
      </c>
    </row>
    <row r="16" spans="1:20" s="3" customFormat="1" x14ac:dyDescent="0.25">
      <c r="B16" s="3" t="s">
        <v>9</v>
      </c>
      <c r="C16" s="3">
        <f>(C10+C13)/SUM(C10:C13)</f>
        <v>0.54666666666666663</v>
      </c>
      <c r="I16" s="3" t="s">
        <v>9</v>
      </c>
      <c r="J16" s="3">
        <f>(J10+J13)/SUM(J10:J13)</f>
        <v>0.59582329317269078</v>
      </c>
      <c r="P16" s="3" t="s">
        <v>9</v>
      </c>
      <c r="Q16" s="3">
        <f>(Q10+Q13)/SUM(Q10:Q13)</f>
        <v>0.57249799196787143</v>
      </c>
    </row>
    <row r="17" spans="2:17" x14ac:dyDescent="0.25">
      <c r="B17" t="s">
        <v>14</v>
      </c>
      <c r="C17">
        <f>((C10+C12)*(C10+C11) + (C13+C11)*(C13+C12))</f>
        <v>518761975</v>
      </c>
      <c r="I17" t="s">
        <v>14</v>
      </c>
      <c r="J17">
        <f>((J10+J12)*(J10+J11) + (J13+J11)*(J13+J12))</f>
        <v>531351947</v>
      </c>
      <c r="P17" t="s">
        <v>14</v>
      </c>
      <c r="Q17">
        <f>((Q10+Q12)*(Q10+Q11) + (Q13+Q11)*(Q13+Q12))</f>
        <v>517141525</v>
      </c>
    </row>
    <row r="18" spans="2:17" x14ac:dyDescent="0.25">
      <c r="B18" t="s">
        <v>12</v>
      </c>
      <c r="C18">
        <f>C15*(C10+C13)-C17</f>
        <v>10829900</v>
      </c>
      <c r="I18" t="s">
        <v>12</v>
      </c>
      <c r="J18">
        <f>J15*(J10+J13)-J17</f>
        <v>45861178</v>
      </c>
      <c r="P18" t="s">
        <v>12</v>
      </c>
      <c r="Q18">
        <f>Q15*(Q10+Q13)-Q17</f>
        <v>37474850</v>
      </c>
    </row>
    <row r="19" spans="2:17" x14ac:dyDescent="0.25">
      <c r="B19" t="s">
        <v>13</v>
      </c>
      <c r="C19">
        <f>C15*C15-C17</f>
        <v>450003650</v>
      </c>
      <c r="I19" t="s">
        <v>13</v>
      </c>
      <c r="J19">
        <f>J15*J15-J17</f>
        <v>437413678</v>
      </c>
      <c r="P19" t="s">
        <v>13</v>
      </c>
      <c r="Q19">
        <f>Q15*Q15-Q17</f>
        <v>451624100</v>
      </c>
    </row>
    <row r="20" spans="2:17" s="5" customFormat="1" x14ac:dyDescent="0.25">
      <c r="B20" s="5" t="s">
        <v>10</v>
      </c>
      <c r="C20" s="5">
        <f>C18/C19</f>
        <v>2.4066249240422829E-2</v>
      </c>
      <c r="I20" s="5" t="s">
        <v>10</v>
      </c>
      <c r="J20" s="5">
        <f>J18/J19</f>
        <v>0.10484623665563562</v>
      </c>
      <c r="P20" s="5" t="s">
        <v>10</v>
      </c>
      <c r="Q20" s="5">
        <f>Q18/Q19</f>
        <v>8.2977967739099837E-2</v>
      </c>
    </row>
    <row r="21" spans="2:17" s="4" customFormat="1" x14ac:dyDescent="0.25">
      <c r="B21" s="4" t="s">
        <v>15</v>
      </c>
      <c r="C21" s="4">
        <f>ROUND(C20,3)</f>
        <v>2.4E-2</v>
      </c>
      <c r="I21" s="4" t="s">
        <v>15</v>
      </c>
      <c r="J21" s="4">
        <f>ROUND(J20,3)</f>
        <v>0.105</v>
      </c>
      <c r="P21" s="4" t="s">
        <v>15</v>
      </c>
      <c r="Q21" s="4">
        <f>ROUND(Q20,3)</f>
        <v>8.3000000000000004E-2</v>
      </c>
    </row>
    <row r="22" spans="2:17" x14ac:dyDescent="0.25">
      <c r="B22" t="s">
        <v>16</v>
      </c>
      <c r="C22">
        <f>C10/SQRT((C10+C11)*(C10+C12))</f>
        <v>0.37919045555040787</v>
      </c>
      <c r="I22" t="s">
        <v>16</v>
      </c>
      <c r="J22">
        <f>J10/SQRT((J10+J11)*(J10+J12))</f>
        <v>0.41299709016124159</v>
      </c>
      <c r="P22" t="s">
        <v>16</v>
      </c>
      <c r="Q22">
        <f>Q10/SQRT((Q10+Q11)*(Q10+Q12))</f>
        <v>0.42040594698431083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A2" workbookViewId="0">
      <selection activeCell="S7" sqref="S7"/>
    </sheetView>
  </sheetViews>
  <sheetFormatPr defaultRowHeight="15" x14ac:dyDescent="0.25"/>
  <cols>
    <col min="8" max="8" width="14.28515625" bestFit="1" customWidth="1"/>
    <col min="15" max="15" width="10.85546875" bestFit="1" customWidth="1"/>
    <col min="22" max="22" width="11.7109375" bestFit="1" customWidth="1"/>
    <col min="37" max="37" width="14.28515625" bestFit="1" customWidth="1"/>
  </cols>
  <sheetData>
    <row r="2" spans="1:20" s="2" customFormat="1" x14ac:dyDescent="0.25">
      <c r="C2" s="2" t="s">
        <v>24</v>
      </c>
      <c r="J2" s="2" t="s">
        <v>24</v>
      </c>
      <c r="Q2" s="2" t="s">
        <v>24</v>
      </c>
    </row>
    <row r="3" spans="1:20" ht="15.75" x14ac:dyDescent="0.25">
      <c r="B3" s="1" t="s">
        <v>18</v>
      </c>
      <c r="C3" s="1" t="s">
        <v>19</v>
      </c>
      <c r="D3" s="1" t="s">
        <v>20</v>
      </c>
      <c r="E3" s="1" t="s">
        <v>21</v>
      </c>
      <c r="F3" t="s">
        <v>7</v>
      </c>
      <c r="I3" s="1" t="s">
        <v>18</v>
      </c>
      <c r="J3" s="1" t="s">
        <v>19</v>
      </c>
      <c r="K3" s="1" t="s">
        <v>20</v>
      </c>
      <c r="L3" s="1" t="s">
        <v>21</v>
      </c>
      <c r="M3" t="s">
        <v>7</v>
      </c>
      <c r="P3" s="1" t="s">
        <v>18</v>
      </c>
      <c r="Q3" s="1" t="s">
        <v>19</v>
      </c>
      <c r="R3" s="1" t="s">
        <v>20</v>
      </c>
      <c r="S3" s="1" t="s">
        <v>21</v>
      </c>
      <c r="T3" t="s">
        <v>7</v>
      </c>
    </row>
    <row r="4" spans="1:20" ht="15.75" x14ac:dyDescent="0.25">
      <c r="A4" s="2" t="s">
        <v>27</v>
      </c>
      <c r="B4" s="1" t="s">
        <v>19</v>
      </c>
      <c r="C4" s="1">
        <v>46</v>
      </c>
      <c r="D4" s="1">
        <v>8</v>
      </c>
      <c r="E4" s="1">
        <v>5</v>
      </c>
      <c r="F4">
        <f>SUM(C4:E4)</f>
        <v>59</v>
      </c>
      <c r="H4" s="2" t="s">
        <v>30</v>
      </c>
      <c r="I4" s="1" t="s">
        <v>19</v>
      </c>
      <c r="J4" s="1">
        <v>37</v>
      </c>
      <c r="K4" s="1">
        <v>11</v>
      </c>
      <c r="L4" s="1">
        <v>2</v>
      </c>
      <c r="M4">
        <f>SUM(J4:L4)</f>
        <v>50</v>
      </c>
      <c r="O4" s="2" t="s">
        <v>31</v>
      </c>
      <c r="P4" s="1" t="s">
        <v>19</v>
      </c>
      <c r="Q4" s="1">
        <v>53</v>
      </c>
      <c r="R4" s="1">
        <v>8</v>
      </c>
      <c r="S4" s="1">
        <v>4</v>
      </c>
      <c r="T4">
        <f>SUM(Q4:S4)</f>
        <v>65</v>
      </c>
    </row>
    <row r="5" spans="1:20" ht="15.75" x14ac:dyDescent="0.25">
      <c r="B5" s="1" t="s">
        <v>20</v>
      </c>
      <c r="C5" s="1">
        <v>23</v>
      </c>
      <c r="D5" s="1">
        <v>7</v>
      </c>
      <c r="E5" s="1">
        <v>4</v>
      </c>
      <c r="F5">
        <f t="shared" ref="F5:F6" si="0">SUM(C5:E5)</f>
        <v>34</v>
      </c>
      <c r="I5" s="1" t="s">
        <v>20</v>
      </c>
      <c r="J5" s="1">
        <v>26</v>
      </c>
      <c r="K5" s="1">
        <v>7</v>
      </c>
      <c r="L5" s="1">
        <v>3</v>
      </c>
      <c r="M5">
        <f t="shared" ref="M5:M6" si="1">SUM(J5:L5)</f>
        <v>36</v>
      </c>
      <c r="P5" s="1" t="s">
        <v>20</v>
      </c>
      <c r="Q5" s="1">
        <v>26</v>
      </c>
      <c r="R5" s="1">
        <v>8</v>
      </c>
      <c r="S5" s="1">
        <v>2</v>
      </c>
      <c r="T5">
        <f t="shared" ref="T5:T6" si="2">SUM(Q5:S5)</f>
        <v>36</v>
      </c>
    </row>
    <row r="6" spans="1:20" ht="15.75" x14ac:dyDescent="0.25">
      <c r="B6" s="1" t="s">
        <v>22</v>
      </c>
      <c r="C6" s="1">
        <v>14</v>
      </c>
      <c r="D6" s="1">
        <v>2</v>
      </c>
      <c r="E6" s="1">
        <v>1</v>
      </c>
      <c r="F6">
        <f t="shared" si="0"/>
        <v>17</v>
      </c>
      <c r="I6" s="1" t="s">
        <v>22</v>
      </c>
      <c r="J6" s="1">
        <v>42</v>
      </c>
      <c r="K6" s="1">
        <v>3</v>
      </c>
      <c r="L6" s="1">
        <v>3</v>
      </c>
      <c r="M6">
        <f t="shared" si="1"/>
        <v>48</v>
      </c>
      <c r="P6" s="1" t="s">
        <v>22</v>
      </c>
      <c r="Q6" s="1">
        <v>24</v>
      </c>
      <c r="R6" s="1">
        <v>4</v>
      </c>
      <c r="S6" s="1">
        <v>2</v>
      </c>
      <c r="T6">
        <f t="shared" si="2"/>
        <v>30</v>
      </c>
    </row>
    <row r="7" spans="1:20" x14ac:dyDescent="0.25">
      <c r="B7" t="s">
        <v>8</v>
      </c>
      <c r="C7">
        <f>SUM(C4:C6)</f>
        <v>83</v>
      </c>
      <c r="D7">
        <f t="shared" ref="D7:E7" si="3">SUM(D4:D6)</f>
        <v>17</v>
      </c>
      <c r="E7">
        <f t="shared" si="3"/>
        <v>10</v>
      </c>
      <c r="I7" t="s">
        <v>8</v>
      </c>
      <c r="J7">
        <f>SUM(J4:J6)</f>
        <v>105</v>
      </c>
      <c r="K7">
        <f t="shared" ref="K7:L7" si="4">SUM(K4:K6)</f>
        <v>21</v>
      </c>
      <c r="L7">
        <f t="shared" si="4"/>
        <v>8</v>
      </c>
      <c r="P7" t="s">
        <v>8</v>
      </c>
      <c r="Q7">
        <f>SUM(Q4:Q6)</f>
        <v>103</v>
      </c>
      <c r="R7">
        <f t="shared" ref="R7:S7" si="5">SUM(R4:R6)</f>
        <v>20</v>
      </c>
      <c r="S7">
        <f t="shared" si="5"/>
        <v>8</v>
      </c>
    </row>
    <row r="9" spans="1:20" x14ac:dyDescent="0.25">
      <c r="B9" t="s">
        <v>6</v>
      </c>
      <c r="C9">
        <f>(C4*C4+C5*C5+C6*C6+D4*D4+D5*D5+D6*D6+E4*E4+E5*E5+E6*E6)</f>
        <v>3000</v>
      </c>
      <c r="I9" t="s">
        <v>6</v>
      </c>
      <c r="J9">
        <f>(J4*J4+J5*J5+J6*J6+K4*K4+K5*K5+K6*K6+L4*L4+L5*L5+L6*L6)</f>
        <v>4010</v>
      </c>
      <c r="P9" t="s">
        <v>6</v>
      </c>
      <c r="Q9">
        <f>(Q4*Q4+Q5*Q5+Q6*Q6+R4*R4+R5*R5+R6*R6+S4*S4+S5*S5+S6*S6)</f>
        <v>4229</v>
      </c>
    </row>
    <row r="10" spans="1:20" x14ac:dyDescent="0.25">
      <c r="B10" t="s">
        <v>1</v>
      </c>
      <c r="C10">
        <f>(C9-C14)/2</f>
        <v>1445</v>
      </c>
      <c r="I10" t="s">
        <v>1</v>
      </c>
      <c r="J10">
        <f>(J9-J14)/2</f>
        <v>1938</v>
      </c>
      <c r="P10" t="s">
        <v>1</v>
      </c>
      <c r="Q10">
        <f>(Q9-Q14)/2</f>
        <v>2049</v>
      </c>
    </row>
    <row r="11" spans="1:20" x14ac:dyDescent="0.25">
      <c r="B11" t="s">
        <v>2</v>
      </c>
      <c r="C11">
        <f>(F4*F4+F5*F5+F6*F6-C9)/2</f>
        <v>963</v>
      </c>
      <c r="I11" t="s">
        <v>2</v>
      </c>
      <c r="J11">
        <f>(M4*M4+M5*M5+M6*M6-J9)/2</f>
        <v>1045</v>
      </c>
      <c r="P11" t="s">
        <v>2</v>
      </c>
      <c r="Q11">
        <f>(T4*T4+T5*T5+T6*T6-Q9)/2</f>
        <v>1096</v>
      </c>
    </row>
    <row r="12" spans="1:20" x14ac:dyDescent="0.25">
      <c r="B12" t="s">
        <v>3</v>
      </c>
      <c r="C12">
        <f>(C7*C7+D7*D7+E7*E7-C9)/2</f>
        <v>2139</v>
      </c>
      <c r="I12" t="s">
        <v>3</v>
      </c>
      <c r="J12">
        <f>(J7*J7+K7*K7+L7*L7-J9)/2</f>
        <v>3760</v>
      </c>
      <c r="P12" t="s">
        <v>3</v>
      </c>
      <c r="Q12">
        <f>(Q7*Q7+R7*R7+S7*S7-Q9)/2</f>
        <v>3422</v>
      </c>
    </row>
    <row r="13" spans="1:20" x14ac:dyDescent="0.25">
      <c r="B13" t="s">
        <v>4</v>
      </c>
      <c r="C13">
        <f>C15-SUM(C10:C12)</f>
        <v>1448</v>
      </c>
      <c r="I13" t="s">
        <v>4</v>
      </c>
      <c r="J13">
        <f>J15-SUM(J10:J12)</f>
        <v>2168</v>
      </c>
      <c r="P13" t="s">
        <v>4</v>
      </c>
      <c r="Q13">
        <f>Q15-SUM(Q10:Q12)</f>
        <v>1948</v>
      </c>
    </row>
    <row r="14" spans="1:20" x14ac:dyDescent="0.25">
      <c r="B14" t="s">
        <v>5</v>
      </c>
      <c r="C14">
        <f>SUM(C4:E6)</f>
        <v>110</v>
      </c>
      <c r="I14" t="s">
        <v>5</v>
      </c>
      <c r="J14">
        <f>SUM(J4:L6)</f>
        <v>134</v>
      </c>
      <c r="P14" t="s">
        <v>5</v>
      </c>
      <c r="Q14">
        <f>SUM(Q4:S6)</f>
        <v>131</v>
      </c>
    </row>
    <row r="15" spans="1:20" ht="15.75" customHeight="1" x14ac:dyDescent="0.25">
      <c r="B15" t="s">
        <v>11</v>
      </c>
      <c r="C15">
        <f>C14*(C14-1)/2</f>
        <v>5995</v>
      </c>
      <c r="I15" t="s">
        <v>11</v>
      </c>
      <c r="J15">
        <f>J14*(J14-1)/2</f>
        <v>8911</v>
      </c>
      <c r="P15" t="s">
        <v>11</v>
      </c>
      <c r="Q15">
        <f>Q14*(Q14-1)/2</f>
        <v>8515</v>
      </c>
    </row>
    <row r="16" spans="1:20" s="3" customFormat="1" x14ac:dyDescent="0.25">
      <c r="B16" s="3" t="s">
        <v>9</v>
      </c>
      <c r="C16" s="3">
        <f>(C10+C13)/SUM(C10:C13)</f>
        <v>0.48256880733944957</v>
      </c>
      <c r="I16" s="3" t="s">
        <v>9</v>
      </c>
      <c r="J16" s="3">
        <f>(J10+J13)/SUM(J10:J13)</f>
        <v>0.46077881270340026</v>
      </c>
      <c r="P16" s="3" t="s">
        <v>9</v>
      </c>
      <c r="Q16" s="3">
        <f>(Q10+Q13)/SUM(Q10:Q13)</f>
        <v>0.46940692894891367</v>
      </c>
    </row>
    <row r="17" spans="2:17" x14ac:dyDescent="0.25">
      <c r="B17" t="s">
        <v>14</v>
      </c>
      <c r="C17">
        <f>((C10+C12)*(C10+C11) + (C13+C11)*(C13+C12))</f>
        <v>17278529</v>
      </c>
      <c r="I17" t="s">
        <v>14</v>
      </c>
      <c r="J17">
        <f>((J10+J12)*(J10+J11) + (J13+J11)*(J13+J12))</f>
        <v>36043798</v>
      </c>
      <c r="P17" t="s">
        <v>14</v>
      </c>
      <c r="Q17">
        <f>((Q10+Q12)*(Q10+Q11) + (Q13+Q11)*(Q13+Q12))</f>
        <v>33552575</v>
      </c>
    </row>
    <row r="18" spans="2:17" x14ac:dyDescent="0.25">
      <c r="B18" t="s">
        <v>12</v>
      </c>
      <c r="C18">
        <f>C15*(C10+C13)-C17</f>
        <v>65006</v>
      </c>
      <c r="I18" t="s">
        <v>12</v>
      </c>
      <c r="J18">
        <f>J15*(J10+J13)-J17</f>
        <v>544768</v>
      </c>
      <c r="P18" t="s">
        <v>12</v>
      </c>
      <c r="Q18">
        <f>Q15*(Q10+Q13)-Q17</f>
        <v>481880</v>
      </c>
    </row>
    <row r="19" spans="2:17" x14ac:dyDescent="0.25">
      <c r="B19" t="s">
        <v>13</v>
      </c>
      <c r="C19">
        <f>C15*C15-C17</f>
        <v>18661496</v>
      </c>
      <c r="I19" t="s">
        <v>13</v>
      </c>
      <c r="J19">
        <f>J15*J15-J17</f>
        <v>43362123</v>
      </c>
      <c r="P19" t="s">
        <v>13</v>
      </c>
      <c r="Q19">
        <f>Q15*Q15-Q17</f>
        <v>38952650</v>
      </c>
    </row>
    <row r="20" spans="2:17" s="3" customFormat="1" x14ac:dyDescent="0.25">
      <c r="B20" s="3" t="s">
        <v>10</v>
      </c>
      <c r="C20" s="3">
        <f>C18/C19</f>
        <v>3.4834291956014674E-3</v>
      </c>
      <c r="I20" s="3" t="s">
        <v>10</v>
      </c>
      <c r="J20" s="3">
        <f>J18/J19</f>
        <v>1.2563222515650353E-2</v>
      </c>
      <c r="P20" s="3" t="s">
        <v>10</v>
      </c>
      <c r="Q20" s="3">
        <f>Q18/Q19</f>
        <v>1.2370916997944941E-2</v>
      </c>
    </row>
    <row r="21" spans="2:17" s="4" customFormat="1" x14ac:dyDescent="0.25">
      <c r="B21" s="4" t="s">
        <v>15</v>
      </c>
      <c r="C21" s="4">
        <f>ROUND(C20,3)</f>
        <v>3.0000000000000001E-3</v>
      </c>
      <c r="I21" s="4" t="s">
        <v>15</v>
      </c>
      <c r="J21" s="4">
        <f>ROUND(J20,3)</f>
        <v>1.2999999999999999E-2</v>
      </c>
      <c r="P21" s="4" t="s">
        <v>15</v>
      </c>
      <c r="Q21" s="4">
        <f>ROUND(Q20,3)</f>
        <v>1.2E-2</v>
      </c>
    </row>
    <row r="22" spans="2:17" x14ac:dyDescent="0.25">
      <c r="B22" t="s">
        <v>16</v>
      </c>
      <c r="C22">
        <f>C10/SQRT((C10+C11)*(C10+C12))</f>
        <v>0.49187596904154857</v>
      </c>
      <c r="I22" t="s">
        <v>16</v>
      </c>
      <c r="J22">
        <f>J10/SQRT((J10+J11)*(J10+J12))</f>
        <v>0.4700736674356335</v>
      </c>
      <c r="P22" t="s">
        <v>16</v>
      </c>
      <c r="Q22">
        <f>Q10/SQRT((Q10+Q11)*(Q10+Q12))</f>
        <v>0.49396738642297339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E7" sqref="E7"/>
    </sheetView>
  </sheetViews>
  <sheetFormatPr defaultRowHeight="15" x14ac:dyDescent="0.25"/>
  <cols>
    <col min="1" max="1" width="17.85546875" bestFit="1" customWidth="1"/>
    <col min="2" max="2" width="17" customWidth="1"/>
    <col min="8" max="8" width="14.28515625" bestFit="1" customWidth="1"/>
    <col min="15" max="15" width="17.42578125" bestFit="1" customWidth="1"/>
    <col min="22" max="22" width="17.42578125" bestFit="1" customWidth="1"/>
    <col min="24" max="24" width="12.42578125" bestFit="1" customWidth="1"/>
  </cols>
  <sheetData>
    <row r="2" spans="1:6" x14ac:dyDescent="0.25">
      <c r="C2" s="2" t="s">
        <v>24</v>
      </c>
    </row>
    <row r="3" spans="1:6" ht="15.75" x14ac:dyDescent="0.25">
      <c r="B3" s="1" t="s">
        <v>18</v>
      </c>
      <c r="C3" s="1" t="s">
        <v>19</v>
      </c>
      <c r="D3" s="1" t="s">
        <v>20</v>
      </c>
      <c r="E3" s="1" t="s">
        <v>21</v>
      </c>
      <c r="F3" t="s">
        <v>7</v>
      </c>
    </row>
    <row r="4" spans="1:6" ht="15.75" x14ac:dyDescent="0.25">
      <c r="A4" s="2" t="s">
        <v>32</v>
      </c>
      <c r="B4" s="1" t="s">
        <v>19</v>
      </c>
      <c r="C4" s="1">
        <v>27</v>
      </c>
      <c r="D4" s="1">
        <v>5</v>
      </c>
      <c r="E4" s="1">
        <v>2</v>
      </c>
      <c r="F4">
        <f>SUM(C4:E4)</f>
        <v>34</v>
      </c>
    </row>
    <row r="5" spans="1:6" ht="15.75" x14ac:dyDescent="0.25">
      <c r="B5" s="1" t="s">
        <v>20</v>
      </c>
      <c r="C5" s="1">
        <v>19</v>
      </c>
      <c r="D5" s="1">
        <v>6</v>
      </c>
      <c r="E5" s="1">
        <v>2</v>
      </c>
      <c r="F5">
        <f t="shared" ref="F5:F6" si="0">SUM(C5:E5)</f>
        <v>27</v>
      </c>
    </row>
    <row r="6" spans="1:6" ht="15.75" x14ac:dyDescent="0.25">
      <c r="B6" s="1" t="s">
        <v>22</v>
      </c>
      <c r="C6" s="1">
        <v>13</v>
      </c>
      <c r="D6" s="1">
        <v>1</v>
      </c>
      <c r="E6" s="1">
        <v>1</v>
      </c>
      <c r="F6">
        <f t="shared" si="0"/>
        <v>15</v>
      </c>
    </row>
    <row r="7" spans="1:6" x14ac:dyDescent="0.25">
      <c r="B7" t="s">
        <v>8</v>
      </c>
      <c r="C7">
        <f>SUM(C4:C6)</f>
        <v>59</v>
      </c>
      <c r="D7">
        <f t="shared" ref="D7:E7" si="1">SUM(D4:D6)</f>
        <v>12</v>
      </c>
      <c r="E7">
        <f t="shared" si="1"/>
        <v>5</v>
      </c>
    </row>
    <row r="9" spans="1:6" x14ac:dyDescent="0.25">
      <c r="B9" t="s">
        <v>6</v>
      </c>
      <c r="C9">
        <f>(C4*C4+C5*C5+C6*C6+D4*D4+D5*D5+D6*D6+E4*E4+E5*E5+E6*E6)</f>
        <v>1330</v>
      </c>
    </row>
    <row r="10" spans="1:6" x14ac:dyDescent="0.25">
      <c r="B10" t="s">
        <v>1</v>
      </c>
      <c r="C10">
        <f>(C9-C14)/2</f>
        <v>627</v>
      </c>
    </row>
    <row r="11" spans="1:6" x14ac:dyDescent="0.25">
      <c r="B11" t="s">
        <v>2</v>
      </c>
      <c r="C11">
        <f>(F4*F4+F5*F5+F6*F6-C9)/2</f>
        <v>390</v>
      </c>
    </row>
    <row r="12" spans="1:6" x14ac:dyDescent="0.25">
      <c r="B12" t="s">
        <v>3</v>
      </c>
      <c r="C12">
        <f>(C7*C7+D7*D7+E7*E7-C9)/2</f>
        <v>1160</v>
      </c>
    </row>
    <row r="13" spans="1:6" x14ac:dyDescent="0.25">
      <c r="B13" t="s">
        <v>4</v>
      </c>
      <c r="C13">
        <f>C15-SUM(C10:C12)</f>
        <v>673</v>
      </c>
    </row>
    <row r="14" spans="1:6" x14ac:dyDescent="0.25">
      <c r="B14" t="s">
        <v>5</v>
      </c>
      <c r="C14">
        <f>SUM(C4:E6)</f>
        <v>76</v>
      </c>
    </row>
    <row r="15" spans="1:6" x14ac:dyDescent="0.25">
      <c r="B15" t="s">
        <v>11</v>
      </c>
      <c r="C15">
        <f>C14*(C14-1)/2</f>
        <v>2850</v>
      </c>
    </row>
    <row r="16" spans="1:6" s="3" customFormat="1" x14ac:dyDescent="0.25">
      <c r="B16" s="3" t="s">
        <v>9</v>
      </c>
      <c r="C16" s="3">
        <f>(C10+C13)/SUM(C10:C13)</f>
        <v>0.45614035087719296</v>
      </c>
    </row>
    <row r="17" spans="2:3" x14ac:dyDescent="0.25">
      <c r="B17" t="s">
        <v>14</v>
      </c>
      <c r="C17">
        <f>((C10+C12)*(C10+C11) + (C13+C11)*(C13+C12))</f>
        <v>3765858</v>
      </c>
    </row>
    <row r="18" spans="2:3" x14ac:dyDescent="0.25">
      <c r="B18" t="s">
        <v>12</v>
      </c>
      <c r="C18">
        <f>C15*(C10+C13)-C17</f>
        <v>-60858</v>
      </c>
    </row>
    <row r="19" spans="2:3" x14ac:dyDescent="0.25">
      <c r="B19" t="s">
        <v>13</v>
      </c>
      <c r="C19">
        <f>C15*C15-C17</f>
        <v>4356642</v>
      </c>
    </row>
    <row r="20" spans="2:3" s="3" customFormat="1" x14ac:dyDescent="0.25">
      <c r="B20" s="3" t="s">
        <v>10</v>
      </c>
      <c r="C20" s="3">
        <f>C18/C19</f>
        <v>-1.396901558585718E-2</v>
      </c>
    </row>
    <row r="21" spans="2:3" s="4" customFormat="1" x14ac:dyDescent="0.25">
      <c r="B21" s="4" t="s">
        <v>15</v>
      </c>
      <c r="C21" s="4">
        <f>ROUND(C20,3)</f>
        <v>-1.4E-2</v>
      </c>
    </row>
    <row r="22" spans="2:3" x14ac:dyDescent="0.25">
      <c r="B22" t="s">
        <v>16</v>
      </c>
      <c r="C22">
        <f>C10/SQRT((C10+C11)*(C10+C12))</f>
        <v>0.46509833856391641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ARI_1Tool_Manual</vt:lpstr>
      <vt:lpstr>ARI_ToolVsTool</vt:lpstr>
      <vt:lpstr>ARI_2ToolsVsManual</vt:lpstr>
      <vt:lpstr>ARI_3ToolsVsManual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2017-11-08T09:14:18Z</dcterms:modified>
</cp:coreProperties>
</file>