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I\Documents\Python\Datasets\"/>
    </mc:Choice>
  </mc:AlternateContent>
  <bookViews>
    <workbookView xWindow="240" yWindow="465" windowWidth="19440" windowHeight="15540" firstSheet="4" activeTab="4"/>
  </bookViews>
  <sheets>
    <sheet name="Pivot table" sheetId="4" r:id="rId1"/>
    <sheet name="Sales Data" sheetId="2" r:id="rId2"/>
    <sheet name="Customer Info" sheetId="3" r:id="rId3"/>
    <sheet name="indian-startup-funding" sheetId="5" r:id="rId4"/>
    <sheet name="Expense - 2018" sheetId="7" r:id="rId5"/>
    <sheet name="Sheet3" sheetId="10" r:id="rId6"/>
  </sheets>
  <definedNames>
    <definedName name="_xlnm._FilterDatabase" localSheetId="3" hidden="1">'indian-startup-funding'!$A$1:$J$111</definedName>
  </definedName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C16" i="7" l="1"/>
  <c r="D16" i="7"/>
  <c r="E16" i="7"/>
  <c r="F16" i="7"/>
  <c r="G16" i="7"/>
  <c r="B16" i="7"/>
  <c r="B17" i="7"/>
  <c r="B25" i="7" l="1"/>
  <c r="B20" i="7"/>
  <c r="G3" i="10" l="1"/>
  <c r="H3" i="10"/>
  <c r="I3" i="10"/>
  <c r="G4" i="10"/>
  <c r="H4" i="10"/>
  <c r="I4" i="10"/>
  <c r="G5" i="10"/>
  <c r="H5" i="10"/>
  <c r="I5" i="10"/>
  <c r="G6" i="10"/>
  <c r="H6" i="10"/>
  <c r="I6" i="10"/>
  <c r="G7" i="10"/>
  <c r="H7" i="10"/>
  <c r="I7" i="10"/>
  <c r="G8" i="10"/>
  <c r="H8" i="10"/>
  <c r="I8" i="10"/>
  <c r="G5" i="2"/>
  <c r="H5" i="2" s="1"/>
  <c r="N5" i="2"/>
  <c r="P5" i="2"/>
  <c r="Q5" i="2"/>
  <c r="G6" i="2"/>
  <c r="H6" i="2" s="1"/>
  <c r="N6" i="2"/>
  <c r="P6" i="2"/>
  <c r="Q6" i="2"/>
  <c r="G7" i="2"/>
  <c r="H7" i="2" s="1"/>
  <c r="N7" i="2"/>
  <c r="P7" i="2"/>
  <c r="Q7" i="2"/>
  <c r="G8" i="2"/>
  <c r="H8" i="2"/>
  <c r="N8" i="2"/>
  <c r="P8" i="2"/>
  <c r="Q8" i="2"/>
  <c r="G9" i="2"/>
  <c r="H9" i="2" s="1"/>
  <c r="N9" i="2"/>
  <c r="P9" i="2"/>
  <c r="Q9" i="2"/>
  <c r="G10" i="2"/>
  <c r="H10" i="2" s="1"/>
  <c r="N10" i="2"/>
  <c r="P10" i="2"/>
  <c r="Q10" i="2"/>
  <c r="G11" i="2"/>
  <c r="H11" i="2" s="1"/>
  <c r="N11" i="2"/>
  <c r="P11" i="2"/>
  <c r="Q11" i="2"/>
  <c r="G12" i="2"/>
  <c r="H12" i="2"/>
  <c r="N12" i="2"/>
  <c r="P12" i="2"/>
  <c r="Q12" i="2"/>
  <c r="G13" i="2"/>
  <c r="H13" i="2" s="1"/>
  <c r="N13" i="2"/>
  <c r="P13" i="2"/>
  <c r="Q13" i="2"/>
  <c r="G14" i="2"/>
  <c r="H14" i="2" s="1"/>
  <c r="N14" i="2"/>
  <c r="P14" i="2"/>
  <c r="Q14" i="2"/>
  <c r="G15" i="2"/>
  <c r="H15" i="2" s="1"/>
  <c r="N15" i="2"/>
  <c r="P15" i="2"/>
  <c r="Q15" i="2"/>
  <c r="G16" i="2"/>
  <c r="H16" i="2"/>
  <c r="N16" i="2"/>
  <c r="P16" i="2"/>
  <c r="Q16" i="2"/>
  <c r="G17" i="2"/>
  <c r="H17" i="2" s="1"/>
  <c r="N17" i="2"/>
  <c r="P17" i="2"/>
  <c r="Q17" i="2"/>
  <c r="G18" i="2"/>
  <c r="H18" i="2" s="1"/>
  <c r="N18" i="2"/>
  <c r="P18" i="2"/>
  <c r="Q18" i="2"/>
  <c r="G19" i="2"/>
  <c r="H19" i="2" s="1"/>
  <c r="N19" i="2"/>
  <c r="P19" i="2"/>
  <c r="Q19" i="2"/>
  <c r="G20" i="2"/>
  <c r="H20" i="2"/>
  <c r="N20" i="2"/>
  <c r="P20" i="2"/>
  <c r="Q20" i="2"/>
  <c r="G21" i="2"/>
  <c r="H21" i="2" s="1"/>
  <c r="N21" i="2"/>
  <c r="P21" i="2"/>
  <c r="Q21" i="2"/>
  <c r="G22" i="2"/>
  <c r="H22" i="2" s="1"/>
  <c r="N22" i="2"/>
  <c r="P22" i="2"/>
  <c r="Q22" i="2"/>
  <c r="G23" i="2"/>
  <c r="H23" i="2"/>
  <c r="N23" i="2"/>
  <c r="P23" i="2"/>
  <c r="Q23" i="2"/>
  <c r="G24" i="2"/>
  <c r="H24" i="2"/>
  <c r="N24" i="2"/>
  <c r="P24" i="2"/>
  <c r="Q24" i="2"/>
  <c r="G25" i="2"/>
  <c r="H25" i="2" s="1"/>
  <c r="N25" i="2"/>
  <c r="P25" i="2"/>
  <c r="Q25" i="2"/>
  <c r="G26" i="2"/>
  <c r="H26" i="2" s="1"/>
  <c r="N26" i="2"/>
  <c r="P26" i="2"/>
  <c r="Q26" i="2"/>
  <c r="G27" i="2"/>
  <c r="H27" i="2"/>
  <c r="N27" i="2"/>
  <c r="P27" i="2"/>
  <c r="Q27" i="2"/>
  <c r="G28" i="2"/>
  <c r="H28" i="2"/>
  <c r="N28" i="2"/>
  <c r="P28" i="2"/>
  <c r="Q28" i="2"/>
  <c r="G29" i="2"/>
  <c r="H29" i="2" s="1"/>
  <c r="N29" i="2"/>
  <c r="P29" i="2"/>
  <c r="Q29" i="2"/>
  <c r="G30" i="2"/>
  <c r="H30" i="2" s="1"/>
  <c r="N30" i="2"/>
  <c r="P30" i="2"/>
  <c r="Q30" i="2"/>
  <c r="G31" i="2"/>
  <c r="H31" i="2"/>
  <c r="N31" i="2"/>
  <c r="P31" i="2"/>
  <c r="Q31" i="2"/>
  <c r="G32" i="2"/>
  <c r="H32" i="2"/>
  <c r="N32" i="2"/>
  <c r="P32" i="2"/>
  <c r="Q32" i="2"/>
  <c r="G33" i="2"/>
  <c r="H33" i="2" s="1"/>
  <c r="N33" i="2"/>
  <c r="P33" i="2"/>
  <c r="Q33" i="2"/>
  <c r="G34" i="2"/>
  <c r="H34" i="2" s="1"/>
  <c r="N34" i="2"/>
  <c r="P34" i="2"/>
  <c r="Q34" i="2"/>
  <c r="G35" i="2"/>
  <c r="H35" i="2"/>
  <c r="N35" i="2"/>
  <c r="P35" i="2"/>
  <c r="Q35" i="2"/>
  <c r="G36" i="2"/>
  <c r="H36" i="2"/>
  <c r="N36" i="2"/>
  <c r="P36" i="2"/>
  <c r="Q36" i="2"/>
  <c r="G37" i="2"/>
  <c r="H37" i="2" s="1"/>
  <c r="N37" i="2"/>
  <c r="P37" i="2"/>
  <c r="Q37" i="2"/>
  <c r="G38" i="2"/>
  <c r="H38" i="2" s="1"/>
  <c r="N38" i="2"/>
  <c r="P38" i="2"/>
  <c r="Q38" i="2"/>
  <c r="G39" i="2"/>
  <c r="H39" i="2"/>
  <c r="N39" i="2"/>
  <c r="P39" i="2"/>
  <c r="Q39" i="2"/>
  <c r="G40" i="2"/>
  <c r="H40" i="2"/>
  <c r="N40" i="2"/>
  <c r="P40" i="2"/>
  <c r="Q40" i="2"/>
  <c r="G41" i="2"/>
  <c r="H41" i="2" s="1"/>
  <c r="N41" i="2"/>
  <c r="P41" i="2"/>
  <c r="Q41" i="2"/>
  <c r="G42" i="2"/>
  <c r="H42" i="2" s="1"/>
  <c r="N42" i="2"/>
  <c r="P42" i="2"/>
  <c r="Q42" i="2"/>
  <c r="G43" i="2"/>
  <c r="H43" i="2"/>
  <c r="N43" i="2"/>
  <c r="P43" i="2"/>
  <c r="Q43" i="2"/>
  <c r="G44" i="2"/>
  <c r="H44" i="2"/>
  <c r="N44" i="2"/>
  <c r="P44" i="2"/>
  <c r="Q44" i="2"/>
  <c r="G45" i="2"/>
  <c r="H45" i="2" s="1"/>
  <c r="N45" i="2"/>
  <c r="P45" i="2"/>
  <c r="Q45" i="2"/>
  <c r="G46" i="2"/>
  <c r="H46" i="2" s="1"/>
  <c r="N46" i="2"/>
  <c r="P46" i="2"/>
  <c r="Q46" i="2"/>
  <c r="G47" i="2"/>
  <c r="H47" i="2"/>
  <c r="N47" i="2"/>
  <c r="P47" i="2"/>
  <c r="Q47" i="2"/>
  <c r="G48" i="2"/>
  <c r="H48" i="2"/>
  <c r="N48" i="2"/>
  <c r="P48" i="2"/>
  <c r="Q48" i="2"/>
  <c r="G49" i="2"/>
  <c r="H49" i="2" s="1"/>
  <c r="N49" i="2"/>
  <c r="P49" i="2"/>
  <c r="Q49" i="2"/>
  <c r="G50" i="2"/>
  <c r="H50" i="2" s="1"/>
  <c r="N50" i="2"/>
  <c r="P50" i="2"/>
  <c r="Q50" i="2"/>
  <c r="G51" i="2"/>
  <c r="H51" i="2"/>
  <c r="N51" i="2"/>
  <c r="P51" i="2"/>
  <c r="Q51" i="2"/>
  <c r="G52" i="2"/>
  <c r="H52" i="2"/>
  <c r="N52" i="2"/>
  <c r="P52" i="2"/>
  <c r="Q52" i="2"/>
  <c r="G53" i="2"/>
  <c r="H53" i="2" s="1"/>
  <c r="N53" i="2"/>
  <c r="P53" i="2"/>
  <c r="Q53" i="2"/>
  <c r="G54" i="2"/>
  <c r="H54" i="2" s="1"/>
  <c r="N54" i="2"/>
  <c r="P54" i="2"/>
  <c r="Q54" i="2"/>
  <c r="G55" i="2"/>
  <c r="H55" i="2"/>
  <c r="N55" i="2"/>
  <c r="P55" i="2"/>
  <c r="Q55" i="2"/>
  <c r="G56" i="2"/>
  <c r="H56" i="2"/>
  <c r="N56" i="2"/>
  <c r="P56" i="2"/>
  <c r="Q56" i="2"/>
  <c r="G57" i="2"/>
  <c r="H57" i="2" s="1"/>
  <c r="N57" i="2"/>
  <c r="P57" i="2"/>
  <c r="Q57" i="2"/>
  <c r="G58" i="2"/>
  <c r="H58" i="2" s="1"/>
  <c r="N58" i="2"/>
  <c r="P58" i="2"/>
  <c r="Q58" i="2"/>
  <c r="G59" i="2"/>
  <c r="H59" i="2"/>
  <c r="N59" i="2"/>
  <c r="P59" i="2"/>
  <c r="Q59" i="2"/>
  <c r="G60" i="2"/>
  <c r="H60" i="2"/>
  <c r="N60" i="2"/>
  <c r="P60" i="2"/>
  <c r="Q60" i="2"/>
  <c r="G61" i="2"/>
  <c r="H61" i="2" s="1"/>
  <c r="N61" i="2"/>
  <c r="P61" i="2"/>
  <c r="Q61" i="2"/>
  <c r="G62" i="2"/>
  <c r="H62" i="2" s="1"/>
  <c r="N62" i="2"/>
  <c r="P62" i="2"/>
  <c r="Q62" i="2"/>
  <c r="G63" i="2"/>
  <c r="H63" i="2"/>
  <c r="N63" i="2"/>
  <c r="P63" i="2"/>
  <c r="Q63" i="2"/>
  <c r="G64" i="2"/>
  <c r="H64" i="2"/>
  <c r="N64" i="2"/>
  <c r="P64" i="2"/>
  <c r="Q64" i="2"/>
  <c r="G65" i="2"/>
  <c r="H65" i="2" s="1"/>
  <c r="N65" i="2"/>
  <c r="P65" i="2"/>
  <c r="Q65" i="2"/>
  <c r="G66" i="2"/>
  <c r="H66" i="2" s="1"/>
  <c r="N66" i="2"/>
  <c r="P66" i="2"/>
  <c r="Q66" i="2"/>
  <c r="G67" i="2"/>
  <c r="H67" i="2"/>
  <c r="N67" i="2"/>
  <c r="P67" i="2"/>
  <c r="Q67" i="2"/>
  <c r="G68" i="2"/>
  <c r="H68" i="2"/>
  <c r="N68" i="2"/>
  <c r="P68" i="2"/>
  <c r="Q68" i="2"/>
  <c r="G69" i="2"/>
  <c r="H69" i="2" s="1"/>
  <c r="N69" i="2"/>
  <c r="P69" i="2"/>
  <c r="Q69" i="2"/>
  <c r="G70" i="2"/>
  <c r="H70" i="2" s="1"/>
  <c r="N70" i="2"/>
  <c r="P70" i="2"/>
  <c r="Q70" i="2"/>
  <c r="G71" i="2"/>
  <c r="H71" i="2"/>
  <c r="N71" i="2"/>
  <c r="P71" i="2"/>
  <c r="Q71" i="2"/>
  <c r="G72" i="2"/>
  <c r="H72" i="2"/>
  <c r="N72" i="2"/>
  <c r="P72" i="2"/>
  <c r="Q72" i="2"/>
  <c r="G73" i="2"/>
  <c r="H73" i="2" s="1"/>
  <c r="N73" i="2"/>
  <c r="P73" i="2"/>
  <c r="Q73" i="2"/>
  <c r="G74" i="2"/>
  <c r="H74" i="2" s="1"/>
  <c r="N74" i="2"/>
  <c r="P74" i="2"/>
  <c r="Q74" i="2"/>
  <c r="G75" i="2"/>
  <c r="H75" i="2"/>
  <c r="N75" i="2"/>
  <c r="P75" i="2"/>
  <c r="Q75" i="2"/>
  <c r="G76" i="2"/>
  <c r="H76" i="2"/>
  <c r="N76" i="2"/>
  <c r="P76" i="2"/>
  <c r="Q76" i="2"/>
  <c r="G77" i="2"/>
  <c r="H77" i="2" s="1"/>
  <c r="N77" i="2"/>
  <c r="P77" i="2"/>
  <c r="Q77" i="2"/>
  <c r="G78" i="2"/>
  <c r="H78" i="2" s="1"/>
  <c r="N78" i="2"/>
  <c r="P78" i="2"/>
  <c r="Q78" i="2"/>
  <c r="G79" i="2"/>
  <c r="H79" i="2"/>
  <c r="N79" i="2"/>
  <c r="P79" i="2"/>
  <c r="Q79" i="2"/>
  <c r="G80" i="2"/>
  <c r="H80" i="2"/>
  <c r="N80" i="2"/>
  <c r="P80" i="2"/>
  <c r="Q80" i="2"/>
  <c r="G81" i="2"/>
  <c r="H81" i="2" s="1"/>
  <c r="N81" i="2"/>
  <c r="P81" i="2"/>
  <c r="Q81" i="2"/>
  <c r="G82" i="2"/>
  <c r="H82" i="2" s="1"/>
  <c r="N82" i="2"/>
  <c r="P82" i="2"/>
  <c r="Q82" i="2"/>
  <c r="G83" i="2"/>
  <c r="H83" i="2"/>
  <c r="N83" i="2"/>
  <c r="P83" i="2"/>
  <c r="Q83" i="2"/>
  <c r="G84" i="2"/>
  <c r="H84" i="2"/>
  <c r="N84" i="2"/>
  <c r="P84" i="2"/>
  <c r="Q84" i="2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C3" i="10"/>
  <c r="B3" i="10"/>
  <c r="G21" i="7"/>
  <c r="F21" i="7"/>
  <c r="E21" i="7"/>
  <c r="D21" i="7"/>
  <c r="C21" i="7"/>
  <c r="C20" i="7"/>
  <c r="D20" i="7"/>
  <c r="E20" i="7"/>
  <c r="F20" i="7"/>
  <c r="G20" i="7"/>
  <c r="C19" i="7"/>
  <c r="D19" i="7"/>
  <c r="E19" i="7"/>
  <c r="F19" i="7"/>
  <c r="G19" i="7"/>
  <c r="C18" i="7"/>
  <c r="D18" i="7"/>
  <c r="E18" i="7"/>
  <c r="F18" i="7"/>
  <c r="G18" i="7"/>
  <c r="B21" i="7"/>
  <c r="B19" i="7"/>
  <c r="B18" i="7"/>
  <c r="C17" i="7"/>
  <c r="D17" i="7"/>
  <c r="E17" i="7"/>
  <c r="F17" i="7"/>
  <c r="G17" i="7"/>
  <c r="H3" i="7"/>
  <c r="H4" i="7"/>
  <c r="H5" i="7"/>
  <c r="H6" i="7"/>
  <c r="H7" i="7"/>
  <c r="H8" i="7"/>
  <c r="H9" i="7"/>
  <c r="H10" i="7"/>
  <c r="H11" i="7"/>
  <c r="H12" i="7"/>
  <c r="H13" i="7"/>
  <c r="H2" i="7"/>
  <c r="C41" i="7" s="1"/>
  <c r="C14" i="7"/>
  <c r="D14" i="7"/>
  <c r="E14" i="7"/>
  <c r="F14" i="7"/>
  <c r="G14" i="7"/>
  <c r="B14" i="7"/>
  <c r="C38" i="7" l="1"/>
  <c r="B41" i="7"/>
  <c r="B36" i="7"/>
  <c r="B43" i="7"/>
  <c r="H14" i="7"/>
  <c r="B40" i="7" s="1"/>
</calcChain>
</file>

<file path=xl/sharedStrings.xml><?xml version="1.0" encoding="utf-8"?>
<sst xmlns="http://schemas.openxmlformats.org/spreadsheetml/2006/main" count="1400" uniqueCount="668">
  <si>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</si>
  <si>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</si>
  <si>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</si>
  <si>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</si>
  <si>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</si>
  <si>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</si>
  <si>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</si>
  <si>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</si>
  <si>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</si>
  <si>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</si>
  <si>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</si>
  <si>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</si>
  <si>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</si>
  <si>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</si>
  <si>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</si>
  <si>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</si>
  <si>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</si>
  <si>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</si>
  <si>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</si>
  <si>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</si>
  <si>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</si>
  <si>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</si>
  <si>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</si>
  <si>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</si>
  <si>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</si>
  <si>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</si>
  <si>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</si>
  <si>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</si>
  <si>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</si>
  <si>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</si>
  <si>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</si>
  <si>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</si>
  <si>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</si>
  <si>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</si>
  <si>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</si>
  <si>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</si>
  <si>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</si>
  <si>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</si>
  <si>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</si>
  <si>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</si>
  <si>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</si>
  <si>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</si>
  <si>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</si>
  <si>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</si>
  <si>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</si>
  <si>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</si>
  <si>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</si>
  <si>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</si>
  <si>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</si>
  <si>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</si>
  <si>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</si>
  <si>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</si>
  <si>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</si>
  <si>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</si>
  <si>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</si>
  <si>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</si>
  <si>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</si>
  <si>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</si>
  <si>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</si>
  <si>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</si>
  <si>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</si>
  <si>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</si>
  <si>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</si>
  <si>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</si>
  <si>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</si>
  <si>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</si>
  <si>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</si>
  <si>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</si>
  <si>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</si>
  <si>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</si>
  <si>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</si>
  <si>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</si>
  <si>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</si>
  <si>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</si>
  <si>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</si>
  <si>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</si>
  <si>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</si>
  <si>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</si>
  <si>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</si>
  <si>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</si>
  <si>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</si>
  <si>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</si>
  <si>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</si>
  <si>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</si>
  <si>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</si>
  <si>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</si>
  <si>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</si>
  <si>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</si>
  <si>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>Final Price</t>
  </si>
  <si>
    <t>Respresentative</t>
  </si>
  <si>
    <t>Column Labels</t>
  </si>
  <si>
    <t>Grand Total</t>
  </si>
  <si>
    <t>Row Labels</t>
  </si>
  <si>
    <t>Sum of Number</t>
  </si>
  <si>
    <t>Startup Name</t>
  </si>
  <si>
    <t>Industry Vertical</t>
  </si>
  <si>
    <t>City  Location</t>
  </si>
  <si>
    <t>Investors Name</t>
  </si>
  <si>
    <t>Amount in USD</t>
  </si>
  <si>
    <t>Remarks</t>
  </si>
  <si>
    <t>Lenskart.com</t>
  </si>
  <si>
    <t>E-Commerce</t>
  </si>
  <si>
    <t>Online Eyewear Shopping Portal</t>
  </si>
  <si>
    <t>Faridabad</t>
  </si>
  <si>
    <t>Series G</t>
  </si>
  <si>
    <t>Food Solutions For Corporate</t>
  </si>
  <si>
    <t>Bengaluru</t>
  </si>
  <si>
    <t>Series C</t>
  </si>
  <si>
    <t>Online Meat And Seafood Ordering Startup</t>
  </si>
  <si>
    <t>Vertex Growth Fund</t>
  </si>
  <si>
    <t>Series E</t>
  </si>
  <si>
    <t>Finance</t>
  </si>
  <si>
    <t>Non-Banking Financial Company</t>
  </si>
  <si>
    <t>Mumbai</t>
  </si>
  <si>
    <t>Debt Funding</t>
  </si>
  <si>
    <t>Video</t>
  </si>
  <si>
    <t>Experience Discovery Platform</t>
  </si>
  <si>
    <t>Seed Round</t>
  </si>
  <si>
    <t>Technology</t>
  </si>
  <si>
    <t>Logistics Services and Solutions</t>
  </si>
  <si>
    <t>Gurgaon</t>
  </si>
  <si>
    <t>SAIF Partners, Spring Canter Investment Ltd.</t>
  </si>
  <si>
    <t>Series F</t>
  </si>
  <si>
    <t>Pune</t>
  </si>
  <si>
    <t>Series A</t>
  </si>
  <si>
    <t>Rein Games</t>
  </si>
  <si>
    <t>Gaming</t>
  </si>
  <si>
    <t>Real money based gaming startup</t>
  </si>
  <si>
    <t>Noida</t>
  </si>
  <si>
    <t>CarDekho</t>
  </si>
  <si>
    <t>Automobile</t>
  </si>
  <si>
    <t>Ping An Global Voyager Fund</t>
  </si>
  <si>
    <t>Series D</t>
  </si>
  <si>
    <t>Dhruva Space</t>
  </si>
  <si>
    <t>Aerospace</t>
  </si>
  <si>
    <t>Satellite Communication</t>
  </si>
  <si>
    <t>Mumbai Angels, Ravikanth Reddy</t>
  </si>
  <si>
    <t>Seed</t>
  </si>
  <si>
    <t>FinTech</t>
  </si>
  <si>
    <t>Mobile Wallet</t>
  </si>
  <si>
    <t>Funding Round</t>
  </si>
  <si>
    <t>Aye Finance</t>
  </si>
  <si>
    <t>Financial Services To MSMEs</t>
  </si>
  <si>
    <t>SaaS</t>
  </si>
  <si>
    <t>Recovery software</t>
  </si>
  <si>
    <t>San Jose,</t>
  </si>
  <si>
    <t>Altimeter Capital, Sutter Hill Ventures</t>
  </si>
  <si>
    <t>Digital Mall Asia</t>
  </si>
  <si>
    <t>Virtual e-commerce platform</t>
  </si>
  <si>
    <t>Delhi</t>
  </si>
  <si>
    <t>Amour Infrastructure</t>
  </si>
  <si>
    <t>Seed Funding</t>
  </si>
  <si>
    <t>Education</t>
  </si>
  <si>
    <t>Music Education</t>
  </si>
  <si>
    <t>IAN Fund and DSG Consumer Partners</t>
  </si>
  <si>
    <t>Health and Wellness</t>
  </si>
  <si>
    <t>Series B</t>
  </si>
  <si>
    <t>Medikabazaar</t>
  </si>
  <si>
    <t>Healthcare</t>
  </si>
  <si>
    <t>B2B platform for medical supplies</t>
  </si>
  <si>
    <t>Burger Singh</t>
  </si>
  <si>
    <t>Food and Beverage</t>
  </si>
  <si>
    <t>Indian Burger Brand</t>
  </si>
  <si>
    <t>RB Investments</t>
  </si>
  <si>
    <t>Venture</t>
  </si>
  <si>
    <t>undisclosed</t>
  </si>
  <si>
    <t>B2B Marketing</t>
  </si>
  <si>
    <t>Trifecta Capital Advisors</t>
  </si>
  <si>
    <t>Vogo Automotive</t>
  </si>
  <si>
    <t>Last Mile Transportation</t>
  </si>
  <si>
    <t>Scooter sharing app</t>
  </si>
  <si>
    <t>Kormangala</t>
  </si>
  <si>
    <t>Matrix Partners, Stellaris Venture Partners, Kalaari Capital</t>
  </si>
  <si>
    <t>Misters</t>
  </si>
  <si>
    <t>Health and wellness</t>
  </si>
  <si>
    <t>Men's Health and Wellness brand</t>
  </si>
  <si>
    <t>Sauce.vc, Rainforest Ventures</t>
  </si>
  <si>
    <t>Freshworks</t>
  </si>
  <si>
    <t>Software</t>
  </si>
  <si>
    <t>Business and customer engagement tools</t>
  </si>
  <si>
    <t>San Francisco</t>
  </si>
  <si>
    <t>Sequoia, CapitalG, Accel</t>
  </si>
  <si>
    <t>Series H</t>
  </si>
  <si>
    <t>Sunstone Eduversity Pvt. Ltd</t>
  </si>
  <si>
    <t>Prime Venture Partners, LetsVenture, PS1 Venture and GlobalLogic co-founder Rajul Garg</t>
  </si>
  <si>
    <t>SuperGaming</t>
  </si>
  <si>
    <t>Video Games</t>
  </si>
  <si>
    <t>Social gaming platform</t>
  </si>
  <si>
    <t>Dream Incubator</t>
  </si>
  <si>
    <t>eBikeGo</t>
  </si>
  <si>
    <t>Electric bike rental</t>
  </si>
  <si>
    <t>Amritsar</t>
  </si>
  <si>
    <t>Startup Buddy</t>
  </si>
  <si>
    <t>The Man Company</t>
  </si>
  <si>
    <t>Consumer Goods</t>
  </si>
  <si>
    <t>Beauty and Grooming</t>
  </si>
  <si>
    <t>Ayushmann Khurana</t>
  </si>
  <si>
    <t>Corporate Round</t>
  </si>
  <si>
    <t>unknown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</si>
  <si>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</si>
  <si>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</si>
  <si>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</si>
  <si>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</si>
  <si>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</si>
  <si>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</si>
  <si>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</si>
  <si>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</si>
  <si>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</si>
  <si>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</si>
  <si>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</si>
  <si>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</si>
  <si>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</si>
  <si>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</si>
  <si>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</si>
  <si>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</si>
  <si>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</si>
  <si>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</si>
  <si>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</si>
  <si>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Private Equity Round</t>
  </si>
  <si>
    <t>3rdFlix</t>
  </si>
  <si>
    <t>Education Technology</t>
  </si>
  <si>
    <t>Hyderabad</t>
  </si>
  <si>
    <t>Exfinity Venture Partners</t>
  </si>
  <si>
    <t>pre-series A</t>
  </si>
  <si>
    <t>75F</t>
  </si>
  <si>
    <t>IoT</t>
  </si>
  <si>
    <t>Building automation system</t>
  </si>
  <si>
    <t>Burnsville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</si>
  <si>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</si>
  <si>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</si>
  <si>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</si>
  <si>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</si>
  <si>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</si>
  <si>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</si>
  <si>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</si>
  <si>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</si>
  <si>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</si>
  <si>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</si>
  <si>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</si>
  <si>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Menlo Park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</si>
  <si>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</si>
  <si>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</si>
  <si>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</si>
  <si>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</si>
  <si>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</si>
  <si>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Rapido Bike Taxi</t>
  </si>
  <si>
    <t>Transportation</t>
  </si>
  <si>
    <t>Bike Taxi</t>
  </si>
  <si>
    <t>Westbridge Capital</t>
  </si>
  <si>
    <t>nan</t>
  </si>
  <si>
    <t>Zendrive</t>
  </si>
  <si>
    <t>Automotive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</si>
  <si>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</si>
  <si>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</si>
  <si>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</si>
  <si>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</si>
  <si>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</si>
  <si>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</si>
  <si>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</si>
  <si>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Santa Monica</t>
  </si>
  <si>
    <t>RPS Ventures</t>
  </si>
  <si>
    <t>AdmitKard</t>
  </si>
  <si>
    <t>EdTech</t>
  </si>
  <si>
    <t>University Admissions</t>
  </si>
  <si>
    <t>Growth DNA</t>
  </si>
  <si>
    <t>INDwealth</t>
  </si>
  <si>
    <t>Wealth Management</t>
  </si>
  <si>
    <t>Tiger Global Management</t>
  </si>
  <si>
    <t>Venture Round</t>
  </si>
  <si>
    <t>HungerBox</t>
  </si>
  <si>
    <t>One97 Communications Ltd.</t>
  </si>
  <si>
    <t>Mishry Reviews</t>
  </si>
  <si>
    <t>Services</t>
  </si>
  <si>
    <t>Product Review</t>
  </si>
  <si>
    <t>Vir Sanghvi</t>
  </si>
  <si>
    <t>Undisclosed</t>
  </si>
  <si>
    <t>Cars24</t>
  </si>
  <si>
    <t>Car Retail</t>
  </si>
  <si>
    <t>Gurugram</t>
  </si>
  <si>
    <t>MS Dhoni</t>
  </si>
  <si>
    <t>Uniphore</t>
  </si>
  <si>
    <t>Customer Service Platform</t>
  </si>
  <si>
    <t>Conversational AI</t>
  </si>
  <si>
    <t>Palo Alto</t>
  </si>
  <si>
    <t>March Capital Partners</t>
  </si>
  <si>
    <t>Meesho</t>
  </si>
  <si>
    <t>Social Commerce</t>
  </si>
  <si>
    <t>Naspers</t>
  </si>
  <si>
    <t>SC GG India Mobility Holdings LLC</t>
  </si>
  <si>
    <t>Progcap</t>
  </si>
  <si>
    <t>Supply Chain Management</t>
  </si>
  <si>
    <t>New Delhi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</si>
  <si>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</si>
  <si>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</si>
  <si>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</si>
  <si>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</si>
  <si>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</si>
  <si>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</si>
  <si>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</si>
  <si>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</si>
  <si>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</si>
  <si>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</si>
  <si>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</si>
  <si>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</si>
  <si>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Moglix</t>
  </si>
  <si>
    <t>Singapore</t>
  </si>
  <si>
    <t>Composite Capital Management, Sequoia Capital India, Tiger Global Management</t>
  </si>
  <si>
    <t>"BYJU\\'S"</t>
  </si>
  <si>
    <t>Qatar Investment Authority</t>
  </si>
  <si>
    <t>Ezyhaul</t>
  </si>
  <si>
    <t>Tech</t>
  </si>
  <si>
    <t>Logistics</t>
  </si>
  <si>
    <t>Indus OS</t>
  </si>
  <si>
    <t>Smartphone Operating System</t>
  </si>
  <si>
    <t>Andheri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</si>
  <si>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</si>
  <si>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</si>
  <si>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</si>
  <si>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</si>
  <si>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</si>
  <si>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</si>
  <si>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</si>
  <si>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</si>
  <si>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</si>
  <si>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</si>
  <si>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</si>
  <si>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Chembur</t>
  </si>
  <si>
    <t>Multiple Angel Investors</t>
  </si>
  <si>
    <t>Angel Round</t>
  </si>
  <si>
    <t>Daalchini Technologies</t>
  </si>
  <si>
    <t>Digital Vending Machine</t>
  </si>
  <si>
    <t>Artha Venture</t>
  </si>
  <si>
    <t>Ola Cabs</t>
  </si>
  <si>
    <t>Transport</t>
  </si>
  <si>
    <t>Cabs</t>
  </si>
  <si>
    <t>DIG Investment Ab, Deshe Holdings, Samih Toukan and Hussam Khoury</t>
  </si>
  <si>
    <t>Series J</t>
  </si>
  <si>
    <t>RenewBuy</t>
  </si>
  <si>
    <t>Auto Insurance</t>
  </si>
  <si>
    <t>Lok Capital, IIFL Wealth</t>
  </si>
  <si>
    <t>Atlan</t>
  </si>
  <si>
    <t>Big Data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</si>
  <si>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</si>
  <si>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</si>
  <si>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</si>
  <si>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</si>
  <si>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</si>
  <si>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</si>
  <si>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</si>
  <si>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Artificial Intelligence</t>
  </si>
  <si>
    <t>Bolo App</t>
  </si>
  <si>
    <t>Digital Media</t>
  </si>
  <si>
    <t>Video Platform</t>
  </si>
  <si>
    <t>OkCredit</t>
  </si>
  <si>
    <t>Haryana</t>
  </si>
  <si>
    <t>Vogo Automotive Pvt. Ltd.</t>
  </si>
  <si>
    <t>Karnataka</t>
  </si>
  <si>
    <t>Sistema.bio</t>
  </si>
  <si>
    <t>Agriculture</t>
  </si>
  <si>
    <t>Nairobi</t>
  </si>
  <si>
    <t>Shell Foundation, DILA CAPITAL, Engie RDE Fund, EcoEnterprise Fund, EDFIMC (ElectriFI), Endeavor Catalyst Fund, CoCapital, Triodos, Alpha Mundi, and Lendahand</t>
  </si>
  <si>
    <t>Chakr Innovation</t>
  </si>
  <si>
    <t>Renewable Energy</t>
  </si>
  <si>
    <t>IAN Fund</t>
  </si>
  <si>
    <t>Pratilipi</t>
  </si>
  <si>
    <t>E-Books</t>
  </si>
  <si>
    <t>Qiming Venture Partners</t>
  </si>
  <si>
    <t>Biz2Credit</t>
  </si>
  <si>
    <t>Online Lending Platform</t>
  </si>
  <si>
    <t>New York</t>
  </si>
  <si>
    <t>NoBroker</t>
  </si>
  <si>
    <t>Real Estate</t>
  </si>
  <si>
    <t>General Atlantic</t>
  </si>
  <si>
    <t>Bira91</t>
  </si>
  <si>
    <t>Brewery</t>
  </si>
  <si>
    <t>Anicut Capital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</si>
  <si>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</si>
  <si>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</si>
  <si>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</si>
  <si>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</si>
  <si>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</si>
  <si>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</si>
  <si>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</si>
  <si>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Leegality</t>
  </si>
  <si>
    <t>Digital Documentation</t>
  </si>
  <si>
    <t>Mumbai/Bengaluru</t>
  </si>
  <si>
    <t>Mumbai Angels</t>
  </si>
  <si>
    <t>FabHotels</t>
  </si>
  <si>
    <t>Hospitality</t>
  </si>
  <si>
    <t>Goldman Sachs, Accel Partners and Qualcomm</t>
  </si>
  <si>
    <t>Avail Finance</t>
  </si>
  <si>
    <t>Matrix Partners</t>
  </si>
  <si>
    <t>Agara Labs</t>
  </si>
  <si>
    <t>Deep-Tech</t>
  </si>
  <si>
    <t>Blume Ventures and RTP Global</t>
  </si>
  <si>
    <t>Sixth Sense Ventures</t>
  </si>
  <si>
    <t>GlowRoad</t>
  </si>
  <si>
    <t>E-commerce</t>
  </si>
  <si>
    <t>Korea Investment Partners, Vertex Ventures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</si>
  <si>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</si>
  <si>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</si>
  <si>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</si>
  <si>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</si>
  <si>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</si>
  <si>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</si>
  <si>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</si>
  <si>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Ola Electric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</si>
  <si>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</si>
  <si>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</si>
  <si>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</si>
  <si>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</si>
  <si>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</si>
  <si>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</si>
  <si>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</si>
  <si>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Zenoti</t>
  </si>
  <si>
    <t>Saas</t>
  </si>
  <si>
    <t>Beauty and Wellness Industry</t>
  </si>
  <si>
    <t>BlackBuck</t>
  </si>
  <si>
    <t>Goldman Sachs Investment Partners and Silicon Valley-based Accel, Wellington, Sequoia Capital, B Capital, LightStreet, Sands Capital and International Finance Corporation,</t>
  </si>
  <si>
    <t>My Healthcare</t>
  </si>
  <si>
    <t>Software Solutions</t>
  </si>
  <si>
    <t>Bengaluru and Gurugram</t>
  </si>
  <si>
    <t>KrazyBee</t>
  </si>
  <si>
    <t>Lending Platform</t>
  </si>
  <si>
    <t>BAC Acquisitions, Unifi AIF, BRD Securities, Northern R Capital</t>
  </si>
  <si>
    <t>Debt</t>
  </si>
  <si>
    <t>Shuttl</t>
  </si>
  <si>
    <t>Bus Aggregation</t>
  </si>
  <si>
    <t>New Atlantic Ventures</t>
  </si>
  <si>
    <t>Increff</t>
  </si>
  <si>
    <t>Supply-chain technology solutions</t>
  </si>
  <si>
    <t>021 Capita, Binny Bansal</t>
  </si>
  <si>
    <t>Kuvera</t>
  </si>
  <si>
    <t>Eight Roads</t>
  </si>
  <si>
    <t>Tripoto</t>
  </si>
  <si>
    <t>Social Media</t>
  </si>
  <si>
    <t>Travel</t>
  </si>
  <si>
    <t>Orchid India, Hornbill Orchid India Fund, Chiratae Ventures (formerly IDG Ventures), 3one4 Capital, Lasmer NV</t>
  </si>
  <si>
    <t>Medlife</t>
  </si>
  <si>
    <t>Online Medicine</t>
  </si>
  <si>
    <t>Prasid Uno Family Trust</t>
  </si>
  <si>
    <t>Private Equity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</si>
  <si>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</si>
  <si>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</si>
  <si>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</si>
  <si>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</si>
  <si>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</si>
  <si>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</si>
  <si>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</si>
  <si>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CleverTap</t>
  </si>
  <si>
    <t>Mobile analytics and marketing</t>
  </si>
  <si>
    <t>Sequoia India, Tiger Global Management, Accel Partners</t>
  </si>
  <si>
    <t>Kabadiwala</t>
  </si>
  <si>
    <t>Waste Management</t>
  </si>
  <si>
    <t>Bhopal</t>
  </si>
  <si>
    <t>Unilever, Beehive Capital Advisor, ABCOM Investments, Parekh Marine Transport,</t>
  </si>
  <si>
    <t>Toppr</t>
  </si>
  <si>
    <t>Edtech</t>
  </si>
  <si>
    <t>E-learning</t>
  </si>
  <si>
    <t>Milestone</t>
  </si>
  <si>
    <t>Debt and Preference capital</t>
  </si>
  <si>
    <t>Craftsvilla</t>
  </si>
  <si>
    <t>Fashion and Apparel</t>
  </si>
  <si>
    <t>Supera Pte Ltd</t>
  </si>
  <si>
    <t>Inhouse Funding</t>
  </si>
  <si>
    <t>Unacademy</t>
  </si>
  <si>
    <t>Kalyan Krishnamurthy</t>
  </si>
  <si>
    <t>Seed/ Angel Funding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</si>
  <si>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</si>
  <si>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</si>
  <si>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</si>
  <si>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</si>
  <si>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Zilingo</t>
  </si>
  <si>
    <t>Ecommerce</t>
  </si>
  <si>
    <t>Fashion &amp; Apparel</t>
  </si>
  <si>
    <t>India/Singapore</t>
  </si>
  <si>
    <t>Sequoia Capital and Temasek Holdings, EDBI, Burda Principal Investments, and Sofina</t>
  </si>
  <si>
    <t>FleetX</t>
  </si>
  <si>
    <t>AI</t>
  </si>
  <si>
    <t>India Quotient and LetsVenture\\xe2\\x80\\x99s Angel Fund</t>
  </si>
  <si>
    <t>Pre Series A</t>
  </si>
  <si>
    <t>Vyome Therapeutics Inc.</t>
  </si>
  <si>
    <t>Specialty pharmaceutical</t>
  </si>
  <si>
    <t>India/US</t>
  </si>
  <si>
    <t>Iron Pillar, Perceptive Advisors, Romulus Capital and Kalaari Capital</t>
  </si>
  <si>
    <t>Samunnati Financial Intermediation &amp; Services Pvt. Ltd</t>
  </si>
  <si>
    <t>Non-banking financial company</t>
  </si>
  <si>
    <t>Chennai</t>
  </si>
  <si>
    <t>MASSIF, a Dutch government fund</t>
  </si>
  <si>
    <t>Debt-Funding</t>
  </si>
  <si>
    <t>Sequoia India, Hillhouse Capital, Alphabet\\xe2\\x80\\x99s growth investment arm Capital G and Axis Bank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</si>
  <si>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</si>
  <si>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</si>
  <si>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</si>
  <si>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</si>
  <si>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</si>
  <si>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</si>
  <si>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</si>
  <si>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</si>
  <si>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</si>
  <si>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</si>
  <si>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</si>
  <si>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</si>
  <si>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</si>
  <si>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</si>
  <si>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</si>
  <si>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</si>
  <si>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</si>
  <si>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S/N</t>
  </si>
  <si>
    <t>Relative Reference</t>
  </si>
  <si>
    <t>Absolute Reference</t>
  </si>
  <si>
    <t>Mixed Reference</t>
  </si>
  <si>
    <t>Sub Vertical</t>
  </si>
  <si>
    <t>Aggrotech</t>
  </si>
  <si>
    <t>ELearning</t>
  </si>
  <si>
    <t>B2B Food tech</t>
  </si>
  <si>
    <t>Industrial Tools and Equipment's</t>
  </si>
  <si>
    <t>Dock less Scooter Rental Company</t>
  </si>
  <si>
    <t>Hybrid Reactor Bio-digestor</t>
  </si>
  <si>
    <t>S No</t>
  </si>
  <si>
    <t>Investmentn Type</t>
  </si>
  <si>
    <t>Healthies</t>
  </si>
  <si>
    <t>B2B-focused food-tech startup</t>
  </si>
  <si>
    <t>Pat, NPTK, Sabre Partners and Nonplus</t>
  </si>
  <si>
    <t>Vicious</t>
  </si>
  <si>
    <t>Incurred</t>
  </si>
  <si>
    <t>Trill</t>
  </si>
  <si>
    <t>Roizen Investment</t>
  </si>
  <si>
    <t>Rovigo</t>
  </si>
  <si>
    <t>Cozen</t>
  </si>
  <si>
    <t>Sat guru Catalyzer Advisors</t>
  </si>
  <si>
    <t>Maniple Education and Medical Group (MEMG)</t>
  </si>
  <si>
    <t>Cardio</t>
  </si>
  <si>
    <t>Pat</t>
  </si>
  <si>
    <t>Fitch</t>
  </si>
  <si>
    <t>Vijay Shear Sharma</t>
  </si>
  <si>
    <t>Claudio</t>
  </si>
  <si>
    <t>Furtado's School of Music</t>
  </si>
  <si>
    <t>Telangana</t>
  </si>
  <si>
    <t>Ackerman's &amp; van Harem, Health Quad, Rewrite Partners, Toppan Printing</t>
  </si>
  <si>
    <t>Ninja cart</t>
  </si>
  <si>
    <t>Soft-bank Vision Fund</t>
  </si>
  <si>
    <t>emily Moore</t>
  </si>
  <si>
    <t>Totals</t>
  </si>
  <si>
    <t>Monthly Total</t>
  </si>
  <si>
    <t>Min</t>
  </si>
  <si>
    <t>Max</t>
  </si>
  <si>
    <t>Count</t>
  </si>
  <si>
    <t>Median</t>
  </si>
  <si>
    <t>ACCRINT</t>
  </si>
  <si>
    <t>Intrate</t>
  </si>
  <si>
    <t>AND</t>
  </si>
  <si>
    <t>IF</t>
  </si>
  <si>
    <t>OR</t>
  </si>
  <si>
    <t>NOT</t>
  </si>
  <si>
    <t>CONCAT</t>
  </si>
  <si>
    <t>FIND</t>
  </si>
  <si>
    <t>SEARCH</t>
  </si>
  <si>
    <t>NETWORKDAYS</t>
  </si>
  <si>
    <t>WEEKDAYS</t>
  </si>
  <si>
    <t>AREAS</t>
  </si>
  <si>
    <t>SORTBY</t>
  </si>
  <si>
    <t>VLOOKUP</t>
  </si>
  <si>
    <t>HLOOKUP</t>
  </si>
  <si>
    <t>POWER</t>
  </si>
  <si>
    <t>SUMIF</t>
  </si>
  <si>
    <t>SUMPRODUCT</t>
  </si>
  <si>
    <t>COUNTIF</t>
  </si>
  <si>
    <t>AVG</t>
  </si>
  <si>
    <t>CUST_NAME</t>
  </si>
  <si>
    <t xml:space="preserve">Allen Perl          </t>
  </si>
  <si>
    <t xml:space="preserve">Anthony Whitney     </t>
  </si>
  <si>
    <t xml:space="preserve">Thomas Owens        </t>
  </si>
  <si>
    <t xml:space="preserve">Anthony Carr        </t>
  </si>
  <si>
    <t xml:space="preserve">Melvin Schmitz      </t>
  </si>
  <si>
    <t xml:space="preserve">John Hoffman        </t>
  </si>
  <si>
    <t xml:space="preserve">Muriel Exley        </t>
  </si>
  <si>
    <t xml:space="preserve">James Moyle         </t>
  </si>
  <si>
    <t xml:space="preserve">Calvin Shupe        </t>
  </si>
  <si>
    <t xml:space="preserve">Alfonso Frazier     </t>
  </si>
  <si>
    <t xml:space="preserve">Reda Fullilove      </t>
  </si>
  <si>
    <t xml:space="preserve">Cecil Games         </t>
  </si>
  <si>
    <t xml:space="preserve">Edward Turner       </t>
  </si>
  <si>
    <t xml:space="preserve">Amy Randle          </t>
  </si>
  <si>
    <t xml:space="preserve">Rafael Middleton    </t>
  </si>
  <si>
    <t xml:space="preserve">Earl Bruner         </t>
  </si>
  <si>
    <t xml:space="preserve">Linda Garcia        </t>
  </si>
  <si>
    <t xml:space="preserve">Quinn Perry         </t>
  </si>
  <si>
    <t xml:space="preserve">Kristin Mendoza     </t>
  </si>
  <si>
    <t xml:space="preserve">Michael Gordon      </t>
  </si>
  <si>
    <t xml:space="preserve">Phyllis White       </t>
  </si>
  <si>
    <t xml:space="preserve">Katherine Mullins   </t>
  </si>
  <si>
    <t xml:space="preserve">Lisa Guest          </t>
  </si>
  <si>
    <t xml:space="preserve">Scott Lawson        </t>
  </si>
  <si>
    <t xml:space="preserve">Robert Bilbo        </t>
  </si>
  <si>
    <t xml:space="preserve">Ahmed Richard       </t>
  </si>
  <si>
    <t xml:space="preserve">Ray Hornsby         </t>
  </si>
  <si>
    <t xml:space="preserve">Jason Glass         </t>
  </si>
  <si>
    <t xml:space="preserve">Natalie White       </t>
  </si>
  <si>
    <t xml:space="preserve">Donna Klock         </t>
  </si>
  <si>
    <t xml:space="preserve">Donald Velazquez    </t>
  </si>
  <si>
    <t xml:space="preserve">Harry Brumback      </t>
  </si>
  <si>
    <t xml:space="preserve">Harold Magee        </t>
  </si>
  <si>
    <t xml:space="preserve">Melba Whitehead     </t>
  </si>
  <si>
    <t xml:space="preserve">Ivan Case           </t>
  </si>
  <si>
    <t xml:space="preserve">Bob Davenport       </t>
  </si>
  <si>
    <t xml:space="preserve">Jennifer Howard     </t>
  </si>
  <si>
    <t xml:space="preserve">Jana Hall           </t>
  </si>
  <si>
    <t xml:space="preserve">Arlene Cruz         </t>
  </si>
  <si>
    <t xml:space="preserve">Mildred Carey       </t>
  </si>
  <si>
    <t xml:space="preserve">Yasmin Cole         </t>
  </si>
  <si>
    <t xml:space="preserve">Jodi Bugg           </t>
  </si>
  <si>
    <t xml:space="preserve">Henry Williams      </t>
  </si>
  <si>
    <t xml:space="preserve">Allen Rice          </t>
  </si>
  <si>
    <t xml:space="preserve">Bradford Claassen   </t>
  </si>
  <si>
    <t xml:space="preserve">Elizabeth Turner    </t>
  </si>
  <si>
    <t xml:space="preserve">Dwight Armenta      </t>
  </si>
  <si>
    <t xml:space="preserve">Michael Pritchard   </t>
  </si>
  <si>
    <t xml:space="preserve">Elizabeth Martinez  </t>
  </si>
  <si>
    <t xml:space="preserve">Mary Bates          </t>
  </si>
  <si>
    <t xml:space="preserve">Mandy Fernandez     </t>
  </si>
  <si>
    <t xml:space="preserve">Megan Mauro         </t>
  </si>
  <si>
    <t xml:space="preserve">John Riley          </t>
  </si>
  <si>
    <t xml:space="preserve">Felix Myers         </t>
  </si>
  <si>
    <t xml:space="preserve">Frank Westra        </t>
  </si>
  <si>
    <t xml:space="preserve">Jack Owens          </t>
  </si>
  <si>
    <t xml:space="preserve">Therese Pickering   </t>
  </si>
  <si>
    <t xml:space="preserve">Robert Ojeda        </t>
  </si>
  <si>
    <t xml:space="preserve">Thomas Farris       </t>
  </si>
  <si>
    <t xml:space="preserve">Joseph Shafer       </t>
  </si>
  <si>
    <t xml:space="preserve">Hoyt Ramos          </t>
  </si>
  <si>
    <t xml:space="preserve">Jodi Stanley        </t>
  </si>
  <si>
    <t xml:space="preserve">Betty Grimes        </t>
  </si>
  <si>
    <t xml:space="preserve">Tony Brooks         </t>
  </si>
  <si>
    <t xml:space="preserve">Michael Reed        </t>
  </si>
  <si>
    <t xml:space="preserve">Rosemary Herbert    </t>
  </si>
  <si>
    <t xml:space="preserve">Judy Larkin         </t>
  </si>
  <si>
    <t xml:space="preserve">Judy Hopping        </t>
  </si>
  <si>
    <t xml:space="preserve">Joseph Rogers       </t>
  </si>
  <si>
    <t xml:space="preserve">James Sales         </t>
  </si>
  <si>
    <t xml:space="preserve">Charles Pickett     </t>
  </si>
  <si>
    <t xml:space="preserve">Margaret Shelton    </t>
  </si>
  <si>
    <t xml:space="preserve">Rebecca Uresti      </t>
  </si>
  <si>
    <t xml:space="preserve">Emma Perez          </t>
  </si>
  <si>
    <t xml:space="preserve">Reynaldo Myers      </t>
  </si>
  <si>
    <t xml:space="preserve">Jennifer Becker     </t>
  </si>
  <si>
    <t>firstname</t>
  </si>
  <si>
    <t>surname</t>
  </si>
  <si>
    <t>USING FUNCTIONS TO GET NAME</t>
  </si>
  <si>
    <t>Column1</t>
  </si>
  <si>
    <t>COUNTIFS</t>
  </si>
  <si>
    <t>IFS</t>
  </si>
  <si>
    <t>JUN</t>
  </si>
  <si>
    <t>SUMIFS</t>
  </si>
  <si>
    <t>NAME</t>
  </si>
  <si>
    <t>DAVID</t>
  </si>
  <si>
    <t>EMMA</t>
  </si>
  <si>
    <t>MIMI</t>
  </si>
  <si>
    <t>STEF</t>
  </si>
  <si>
    <t>CURRY</t>
  </si>
  <si>
    <t>KD</t>
  </si>
  <si>
    <t>AD</t>
  </si>
  <si>
    <t>ANT</t>
  </si>
  <si>
    <t>GIANNIS</t>
  </si>
  <si>
    <t>KOBE</t>
  </si>
  <si>
    <t>JAMES</t>
  </si>
  <si>
    <t>PAUL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</si>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</sst>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&quot;₦&quot;* #,##0.00_-;\-&quot;₦&quot;* #,##0.00_-;_-&quot;₦&quot;* &quot;-&quot;??_-;_-@_-"/>
    <numFmt numFmtId="165" formatCode="&quot;$&quot;#,##0"/>
    <numFmt numFmtId="166" formatCode="[$$-409]#,##0.00"/>
    <numFmt numFmtId="167" formatCode="[$$-409]#,##0.0;[Red][$$-409]#,##0.0"/>
    <numFmt numFmtId="168" formatCode="_-[$£-809]* #,##0.00_-;\-[$£-809]* #,##0.00_-;_-[$£-809]* &quot;-&quot;??_-;_-@_-"/>
    <numFmt numFmtId="169" formatCode="_([$$-409]* #,##0.00_);_([$$-409]* \(#,##0.00\);_([$$-409]* &quot;-&quot;??_);_(@_)"/>
    <numFmt numFmtId="170" formatCode="_([$$-409]* #,##0_);_([$$-409]* \(#,##0\);_([$$-409]* &quot;-&quot;??_);_(@_)"/>
  </numFmts>
  <fonts count="1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0"/>
      <color rgb="FF000000"/>
      <name val="Arial"/>
      <family val="2"/>
    </font>
    <font>
      <i/>
      <sz val="10"/>
      <color rgb="FF000000"/>
      <name val="Arial"/>
    </font>
    <font>
      <sz val="11"/>
      <color rgb="FF000000"/>
      <name val="Calibri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5" fillId="0" borderId="0" applyFont="0" applyFill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right"/>
    </xf>
    <xf numFmtId="166" fontId="0" fillId="0" borderId="0" xfId="1" applyNumberFormat="1" applyFont="1" applyAlignment="1"/>
    <xf numFmtId="0" fontId="0" fillId="0" borderId="0" xfId="0" pivotButton="1"/>
    <xf numFmtId="0" fontId="0" fillId="0" borderId="0" xfId="0" applyNumberFormat="1"/>
    <xf numFmtId="12" fontId="6" fillId="3" borderId="0" xfId="3" applyNumberFormat="1" applyFont="1"/>
    <xf numFmtId="0" fontId="6" fillId="2" borderId="0" xfId="2" applyFont="1" applyAlignment="1">
      <alignment horizontal="left"/>
    </xf>
    <xf numFmtId="0" fontId="6" fillId="2" borderId="0" xfId="2" applyFont="1"/>
    <xf numFmtId="167" fontId="6" fillId="2" borderId="0" xfId="2" applyNumberFormat="1" applyFont="1" applyAlignment="1">
      <alignment horizontal="right"/>
    </xf>
    <xf numFmtId="14" fontId="8" fillId="4" borderId="0" xfId="4" applyNumberFormat="1" applyFont="1" applyAlignment="1">
      <alignment horizontal="left"/>
    </xf>
    <xf numFmtId="0" fontId="0" fillId="0" borderId="7" xfId="0" applyBorder="1"/>
    <xf numFmtId="167" fontId="0" fillId="0" borderId="7" xfId="0" applyNumberFormat="1" applyBorder="1" applyAlignment="1">
      <alignment horizontal="right"/>
    </xf>
    <xf numFmtId="0" fontId="9" fillId="0" borderId="0" xfId="0" applyFont="1" applyFill="1" applyBorder="1"/>
    <xf numFmtId="168" fontId="9" fillId="0" borderId="0" xfId="0" applyNumberFormat="1" applyFont="1" applyFill="1" applyBorder="1"/>
    <xf numFmtId="0" fontId="10" fillId="0" borderId="0" xfId="0" applyFont="1" applyFill="1" applyBorder="1"/>
    <xf numFmtId="1" fontId="0" fillId="0" borderId="0" xfId="0" applyNumberFormat="1"/>
    <xf numFmtId="0" fontId="6" fillId="5" borderId="0" xfId="5" applyFont="1"/>
    <xf numFmtId="0" fontId="11" fillId="0" borderId="0" xfId="0" applyNumberFormat="1" applyFont="1" applyFill="1" applyAlignment="1" applyProtection="1"/>
    <xf numFmtId="2" fontId="0" fillId="0" borderId="0" xfId="0" applyNumberFormat="1"/>
    <xf numFmtId="0" fontId="13" fillId="6" borderId="0" xfId="6" applyFont="1"/>
    <xf numFmtId="0" fontId="0" fillId="0" borderId="0" xfId="0" applyAlignment="1">
      <alignment horizontal="center"/>
    </xf>
    <xf numFmtId="169" fontId="0" fillId="0" borderId="0" xfId="0" applyNumberFormat="1"/>
    <xf numFmtId="170" fontId="0" fillId="0" borderId="0" xfId="0" applyNumberFormat="1"/>
    <xf numFmtId="169" fontId="0" fillId="0" borderId="0" xfId="1" applyNumberFormat="1" applyFont="1"/>
    <xf numFmtId="2" fontId="7" fillId="7" borderId="0" xfId="7" applyNumberFormat="1" applyAlignment="1" applyProtection="1"/>
    <xf numFmtId="170" fontId="9" fillId="0" borderId="0" xfId="0" applyNumberFormat="1" applyFont="1" applyFill="1" applyBorder="1"/>
    <xf numFmtId="170" fontId="12" fillId="0" borderId="0" xfId="0" applyNumberFormat="1" applyFont="1" applyFill="1" applyAlignment="1" applyProtection="1"/>
    <xf numFmtId="0" fontId="12" fillId="0" borderId="0" xfId="0" applyNumberFormat="1" applyFont="1" applyFill="1" applyAlignment="1" applyProtection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8">
    <cellStyle name="40% - Accent1" xfId="5" builtinId="31"/>
    <cellStyle name="60% - Accent1" xfId="2" builtinId="32"/>
    <cellStyle name="60% - Accent2" xfId="3" builtinId="36"/>
    <cellStyle name="60% - Accent6" xfId="4" builtinId="52"/>
    <cellStyle name="Accent1" xfId="7" builtinId="29"/>
    <cellStyle name="Accent6" xfId="6" builtinId="49"/>
    <cellStyle name="Currency" xfId="1" builtinId="4"/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70" formatCode="_([$$-409]* #,##0_);_([$$-409]* \(#,##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70" formatCode="_([$$-409]* #,##0_);_([$$-409]* \(#,##0\);_([$$-409]* &quot;-&quot;??_);_(@_)"/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70" formatCode="_([$$-409]* #,##0_);_([$$-409]* \(#,##0\);_([$$-409]* &quot;-&quot;??_);_(@_)"/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70" formatCode="_([$$-409]* #,##0_);_([$$-409]* \(#,##0\);_([$$-409]* &quot;-&quot;??_);_(@_)"/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_-[$£-809]* #,##0.00_-;\-[$£-809]* #,##0.00_-;_-[$£-809]* &quot;-&quot;??_-;_-@_-"/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70" formatCode="_([$$-409]* #,##0_);_([$$-409]* \(#,##0\);_([$$-409]* &quot;-&quot;??_);_(@_)"/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_-[$£-809]* #,##0.00_-;\-[$£-809]* #,##0.00_-;_-[$£-809]* &quot;-&quot;??_-;_-@_-"/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70" formatCode="_([$$-409]* #,##0_);_([$$-409]* \(#,##0\);_([$$-409]* &quot;-&quot;??_);_(@_)"/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_-[$£-809]* #,##0.00_-;\-[$£-809]* #,##0.00_-;_-[$£-809]* &quot;-&quot;??_-;_-@_-"/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70" formatCode="_([$$-409]* #,##0_);_([$$-409]* \(#,##0\);_([$$-409]* &quot;-&quot;??_);_(@_)"/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_-[$£-809]* #,##0.00_-;\-[$£-809]* #,##0.00_-;_-[$£-809]* &quot;-&quot;??_-;_-@_-"/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70" formatCode="_([$$-409]* #,##0_);_([$$-409]* \(#,##0\);_([$$-409]* &quot;-&quot;??_);_(@_)"/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6" formatCode="[$$-409]#,##0.00"/>
      <alignment horizontal="general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  <dxf>
      <alignment horizontal="right" readingOrder="0"/>
    </dxf>
    <dxf>
      <alignment vertical="bottom" readingOrder="0"/>
    </dxf>
    <dxf>
      <alignment horizontal="right" readingOrder="0"/>
    </dxf>
    <dxf>
      <alignment horizontal="center" readingOrder="0"/>
    </dxf>
    <dxf>
      <alignment horizontal="left" readingOrder="0"/>
    </dxf>
    <dxf>
      <alignment vertical="top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horizontal="right" readingOrder="0"/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Medium9">
    <tableStyle name="TableStyleMedium9 2" pivot="0" count="7">
      <tableStyleElement type="wholeTable" dxfId="53"/>
      <tableStyleElement type="headerRow" dxfId="52"/>
      <tableStyleElement type="totalRow" dxfId="51"/>
      <tableStyleElement type="firstColumn" dxfId="50"/>
      <tableStyleElement type="lastColumn" dxfId="49"/>
      <tableStyleElement type="firstRowStripe" dxfId="48"/>
      <tableStyleElement type="firstColumnStripe" dxfId="47"/>
    </tableStyle>
  </tableStyles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v" refreshedDate="44664.227581828702" createdVersion="6" refreshedVersion="6" minRefreshableVersion="3" recordCount="80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/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Res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5">
      <sharedItems containsSemiMixedTypes="0" containsString="0" containsNumber="1" containsInteger="1" minValue="220" maxValue="375"/>
    </cacheField>
    <cacheField name="Total" numFmtId="165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6">
      <sharedItems containsSemiMixedTypes="0" containsString="0" containsNumber="1" minValue="2200" maxValue="14962.5" count="57">
        <n v="3525"/>
        <n v="5434"/>
        <n v="5600"/>
        <n v="6697.5"/>
        <n v="8968"/>
        <n v="4900"/>
        <n v="3000"/>
        <n v="4911.5"/>
        <n v="9880"/>
        <n v="8312.5"/>
        <n v="10972.5"/>
        <n v="4425"/>
        <n v="3750"/>
        <n v="11115"/>
        <n v="10640"/>
        <n v="9310"/>
        <n v="2200"/>
        <n v="4160"/>
        <n v="7813.75"/>
        <n v="3540"/>
        <n v="14250"/>
        <n v="3500"/>
        <n v="8906.25"/>
        <n v="12350"/>
        <n v="6650"/>
        <n v="3290"/>
        <n v="5852"/>
        <n v="2820"/>
        <n v="9808.75"/>
        <n v="7125"/>
        <n v="9405"/>
        <n v="5625"/>
        <n v="10046.25"/>
        <n v="5016"/>
        <n v="10687.5"/>
        <n v="3900"/>
        <n v="11770.5"/>
        <n v="8645"/>
        <n v="6688"/>
        <n v="5310"/>
        <n v="7315"/>
        <n v="8483.5"/>
        <n v="8778"/>
        <n v="5804.5"/>
        <n v="8930"/>
        <n v="7410"/>
        <n v="13965"/>
        <n v="14962.5"/>
        <n v="5605"/>
        <n v="6165.5"/>
        <n v="3300"/>
        <n v="11756.25"/>
        <n v="6422"/>
        <n v="3520"/>
        <n v="2950"/>
        <n v="14012.5"/>
        <n v="11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n v="1"/>
    <d v="2020-01-02T00:00:00"/>
    <x v="0"/>
    <s v="Eric Jones"/>
    <s v="North"/>
    <n v="132"/>
    <s v="Bankia"/>
    <s v="Lucas Adams"/>
    <x v="0"/>
    <s v="black"/>
    <s v="F2248bl"/>
    <n v="15"/>
    <n v="235"/>
    <n v="3525"/>
    <s v="N"/>
    <x v="0"/>
  </r>
  <r>
    <n v="2"/>
    <d v="2020-01-06T00:00:00"/>
    <x v="0"/>
    <s v="Amy Brown"/>
    <s v="West"/>
    <n v="144"/>
    <s v="Affinity"/>
    <s v="Christina Bell"/>
    <x v="1"/>
    <s v="red"/>
    <s v="U2683rd"/>
    <n v="22"/>
    <n v="260"/>
    <n v="5720"/>
    <s v="Y"/>
    <x v="1"/>
  </r>
  <r>
    <n v="3"/>
    <d v="2020-01-09T00:00:00"/>
    <x v="0"/>
    <s v="Sara Davis"/>
    <s v="West"/>
    <n v="136"/>
    <s v="Telmark"/>
    <s v="Emily Flores"/>
    <x v="2"/>
    <s v="black"/>
    <s v="E2376bl"/>
    <n v="16"/>
    <n v="350"/>
    <n v="5600"/>
    <s v="N"/>
    <x v="2"/>
  </r>
  <r>
    <n v="4"/>
    <d v="2020-01-12T00:00:00"/>
    <x v="0"/>
    <s v="Marc Williams"/>
    <s v="South"/>
    <n v="144"/>
    <s v="Affinity"/>
    <s v="Christina Bell"/>
    <x v="0"/>
    <s v="brown"/>
    <s v="F2248br"/>
    <n v="30"/>
    <n v="235"/>
    <n v="7050"/>
    <s v="Y"/>
    <x v="3"/>
  </r>
  <r>
    <n v="5"/>
    <d v="2020-01-12T00:00:00"/>
    <x v="0"/>
    <s v="Eric Jones"/>
    <s v="North"/>
    <n v="166"/>
    <s v="Port Royale"/>
    <s v="Dan Hill"/>
    <x v="3"/>
    <s v="gray"/>
    <s v="V2944gr"/>
    <n v="32"/>
    <n v="295"/>
    <n v="9440"/>
    <s v="Y"/>
    <x v="4"/>
  </r>
  <r>
    <n v="6"/>
    <d v="2020-01-15T00:00:00"/>
    <x v="0"/>
    <s v="Stacy Peters"/>
    <s v="North"/>
    <n v="136"/>
    <s v="Telmark"/>
    <s v="Emily Flores"/>
    <x v="2"/>
    <s v="brown"/>
    <s v="E2376br"/>
    <n v="14"/>
    <n v="350"/>
    <n v="4900"/>
    <s v="N"/>
    <x v="5"/>
  </r>
  <r>
    <n v="7"/>
    <d v="2020-01-18T00:00:00"/>
    <x v="0"/>
    <s v="David Garcia"/>
    <s v="South"/>
    <n v="152"/>
    <s v="Secspace"/>
    <s v="Rob Nelson"/>
    <x v="4"/>
    <s v="white"/>
    <s v="C2699wh"/>
    <n v="8"/>
    <n v="375"/>
    <n v="3000"/>
    <s v="N"/>
    <x v="6"/>
  </r>
  <r>
    <n v="8"/>
    <d v="2020-01-22T00:00:00"/>
    <x v="0"/>
    <s v="Amy Brown"/>
    <s v="West"/>
    <n v="132"/>
    <s v="Bankia"/>
    <s v="Lucas Adams"/>
    <x v="0"/>
    <s v="brown"/>
    <s v="F2248br"/>
    <n v="22"/>
    <n v="235"/>
    <n v="5170"/>
    <s v="Y"/>
    <x v="7"/>
  </r>
  <r>
    <n v="9"/>
    <d v="2020-01-22T00:00:00"/>
    <x v="0"/>
    <s v="Sara Davis"/>
    <s v="West"/>
    <n v="136"/>
    <s v="Telmark"/>
    <s v="Emily Flores"/>
    <x v="1"/>
    <s v="brown"/>
    <s v="U2683br"/>
    <n v="40"/>
    <n v="260"/>
    <n v="10400"/>
    <s v="Y"/>
    <x v="8"/>
  </r>
  <r>
    <n v="10"/>
    <d v="2020-01-26T00:00:00"/>
    <x v="0"/>
    <s v="Eric Jones"/>
    <s v="North"/>
    <n v="166"/>
    <s v="Port Royale"/>
    <s v="Dan Hill"/>
    <x v="2"/>
    <s v="black"/>
    <s v="E2376bl"/>
    <n v="25"/>
    <n v="350"/>
    <n v="8750"/>
    <s v="Y"/>
    <x v="9"/>
  </r>
  <r>
    <n v="11"/>
    <d v="2020-01-28T00:00:00"/>
    <x v="0"/>
    <s v="David Garcia"/>
    <s v="South"/>
    <n v="157"/>
    <s v="MarkPlus"/>
    <s v="Matt Reed"/>
    <x v="2"/>
    <s v="black"/>
    <s v="E2376bl"/>
    <n v="33"/>
    <n v="350"/>
    <n v="11550"/>
    <s v="Y"/>
    <x v="10"/>
  </r>
  <r>
    <n v="12"/>
    <d v="2020-02-04T00:00:00"/>
    <x v="1"/>
    <s v="Marc Williams"/>
    <s v="South"/>
    <n v="178"/>
    <s v="Vento"/>
    <s v="Amanda Wood"/>
    <x v="3"/>
    <s v="white"/>
    <s v="V2944wh"/>
    <n v="15"/>
    <n v="295"/>
    <n v="4425"/>
    <s v="N"/>
    <x v="11"/>
  </r>
  <r>
    <n v="13"/>
    <d v="2020-02-07T00:00:00"/>
    <x v="1"/>
    <s v="Eric Jones"/>
    <s v="North"/>
    <n v="180"/>
    <s v="Milago"/>
    <s v="Sam Cooper"/>
    <x v="4"/>
    <s v="gray"/>
    <s v="C2699gr"/>
    <n v="10"/>
    <n v="375"/>
    <n v="3750"/>
    <s v="N"/>
    <x v="12"/>
  </r>
  <r>
    <n v="14"/>
    <d v="2020-02-08T00:00:00"/>
    <x v="1"/>
    <s v="Emily Moore"/>
    <s v="West"/>
    <n v="132"/>
    <s v="Bankia"/>
    <s v="Lucas Adams"/>
    <x v="1"/>
    <s v="brown"/>
    <s v="U2683br"/>
    <n v="45"/>
    <n v="260"/>
    <n v="11700"/>
    <s v="Y"/>
    <x v="13"/>
  </r>
  <r>
    <n v="15"/>
    <d v="2020-02-10T00:00:00"/>
    <x v="1"/>
    <s v="Amy Brown"/>
    <s v="West"/>
    <n v="180"/>
    <s v="Milago"/>
    <s v="Sam Cooper"/>
    <x v="2"/>
    <s v="white"/>
    <s v="E2376wh"/>
    <n v="32"/>
    <n v="350"/>
    <n v="11200"/>
    <s v="Y"/>
    <x v="14"/>
  </r>
  <r>
    <n v="16"/>
    <d v="2020-02-12T00:00:00"/>
    <x v="1"/>
    <s v="Marc Williams"/>
    <s v="South"/>
    <n v="166"/>
    <s v="Port Royale"/>
    <s v="Dan Hill"/>
    <x v="2"/>
    <s v="black"/>
    <s v="E2376bl"/>
    <n v="28"/>
    <n v="350"/>
    <n v="9800"/>
    <s v="Y"/>
    <x v="15"/>
  </r>
  <r>
    <n v="17"/>
    <d v="2020-02-14T00:00:00"/>
    <x v="1"/>
    <s v="Sara Davis"/>
    <s v="West"/>
    <n v="162"/>
    <s v="Cruise"/>
    <s v="Denise Harris"/>
    <x v="5"/>
    <s v="red"/>
    <s v="A2258rd"/>
    <n v="10"/>
    <n v="220"/>
    <n v="2200"/>
    <s v="N"/>
    <x v="16"/>
  </r>
  <r>
    <n v="18"/>
    <d v="2020-02-15T00:00:00"/>
    <x v="1"/>
    <s v="Eric Jones"/>
    <s v="North"/>
    <n v="136"/>
    <s v="Telmark"/>
    <s v="Emily Flores"/>
    <x v="1"/>
    <s v="brown"/>
    <s v="U2683br"/>
    <n v="16"/>
    <n v="260"/>
    <n v="4160"/>
    <s v="N"/>
    <x v="17"/>
  </r>
  <r>
    <n v="19"/>
    <d v="2020-02-19T00:00:00"/>
    <x v="1"/>
    <s v="David Garcia"/>
    <s v="South"/>
    <n v="132"/>
    <s v="Bankia"/>
    <s v="Lucas Adams"/>
    <x v="0"/>
    <s v="brown"/>
    <s v="F2248br"/>
    <n v="35"/>
    <n v="235"/>
    <n v="8225"/>
    <s v="Y"/>
    <x v="18"/>
  </r>
  <r>
    <n v="20"/>
    <d v="2020-02-21T00:00:00"/>
    <x v="1"/>
    <s v="Amy Brown"/>
    <s v="West"/>
    <n v="132"/>
    <s v="Bankia"/>
    <s v="Lucas Adams"/>
    <x v="3"/>
    <s v="black"/>
    <s v="V2944bl"/>
    <n v="12"/>
    <n v="295"/>
    <n v="3540"/>
    <s v="N"/>
    <x v="19"/>
  </r>
  <r>
    <n v="21"/>
    <d v="2020-02-26T00:00:00"/>
    <x v="1"/>
    <s v="Marc Williams"/>
    <s v="South"/>
    <n v="136"/>
    <s v="Telmark"/>
    <s v="Emily Flores"/>
    <x v="4"/>
    <s v="gray"/>
    <s v="C2699gr"/>
    <n v="40"/>
    <n v="375"/>
    <n v="15000"/>
    <s v="Y"/>
    <x v="20"/>
  </r>
  <r>
    <n v="22"/>
    <d v="2020-02-28T00:00:00"/>
    <x v="1"/>
    <s v="Stacy Peters"/>
    <s v="North"/>
    <n v="144"/>
    <s v="Affinity"/>
    <s v="Christina Bell"/>
    <x v="2"/>
    <s v="brown"/>
    <s v="E2376br"/>
    <n v="10"/>
    <n v="350"/>
    <n v="3500"/>
    <s v="N"/>
    <x v="21"/>
  </r>
  <r>
    <n v="23"/>
    <d v="2020-03-01T00:00:00"/>
    <x v="2"/>
    <s v="Sara Davis"/>
    <s v="West"/>
    <n v="132"/>
    <s v="Bankia"/>
    <s v="Lucas Adams"/>
    <x v="4"/>
    <s v="black"/>
    <s v="C2699bl"/>
    <n v="25"/>
    <n v="375"/>
    <n v="9375"/>
    <s v="Y"/>
    <x v="22"/>
  </r>
  <r>
    <n v="24"/>
    <d v="2020-03-04T00:00:00"/>
    <x v="2"/>
    <s v="Emily Moore"/>
    <s v="West"/>
    <n v="162"/>
    <s v="Cruise"/>
    <s v="Denise Harris"/>
    <x v="1"/>
    <s v="black"/>
    <s v="U2683bl"/>
    <n v="50"/>
    <n v="260"/>
    <n v="13000"/>
    <s v="Y"/>
    <x v="23"/>
  </r>
  <r>
    <n v="25"/>
    <d v="2020-03-07T00:00:00"/>
    <x v="2"/>
    <s v="Amy Brown"/>
    <s v="West"/>
    <n v="180"/>
    <s v="Milago"/>
    <s v="Sam Cooper"/>
    <x v="0"/>
    <s v="white"/>
    <s v="F2248wh"/>
    <n v="22"/>
    <n v="235"/>
    <n v="5170"/>
    <s v="Y"/>
    <x v="7"/>
  </r>
  <r>
    <n v="26"/>
    <d v="2020-03-09T00:00:00"/>
    <x v="2"/>
    <s v="Eric Jones"/>
    <s v="North"/>
    <n v="144"/>
    <s v="Affinity"/>
    <s v="Christina Bell"/>
    <x v="3"/>
    <s v="brown"/>
    <s v="V2944br"/>
    <n v="15"/>
    <n v="295"/>
    <n v="4425"/>
    <s v="N"/>
    <x v="11"/>
  </r>
  <r>
    <n v="27"/>
    <d v="2020-03-11T00:00:00"/>
    <x v="2"/>
    <s v="Stacy Peters"/>
    <s v="North"/>
    <n v="166"/>
    <s v="Port Royale"/>
    <s v="Dan Hill"/>
    <x v="5"/>
    <s v="white"/>
    <s v="A2258wh"/>
    <n v="10"/>
    <n v="220"/>
    <n v="2200"/>
    <s v="N"/>
    <x v="16"/>
  </r>
  <r>
    <n v="28"/>
    <d v="2020-03-12T00:00:00"/>
    <x v="2"/>
    <s v="Marc Williams"/>
    <s v="South"/>
    <n v="178"/>
    <s v="Vento"/>
    <s v="Amanda Wood"/>
    <x v="2"/>
    <s v="black"/>
    <s v="E2376bl"/>
    <n v="20"/>
    <n v="350"/>
    <n v="7000"/>
    <s v="Y"/>
    <x v="24"/>
  </r>
  <r>
    <n v="29"/>
    <d v="2020-03-14T00:00:00"/>
    <x v="2"/>
    <s v="Emily Moore"/>
    <s v="West"/>
    <n v="157"/>
    <s v="MarkPlus"/>
    <s v="Matt Reed"/>
    <x v="0"/>
    <s v="gray"/>
    <s v="F2248gr"/>
    <n v="14"/>
    <n v="235"/>
    <n v="3290"/>
    <s v="N"/>
    <x v="25"/>
  </r>
  <r>
    <n v="30"/>
    <d v="2020-03-18T00:00:00"/>
    <x v="2"/>
    <s v="Amy Brown"/>
    <s v="West"/>
    <n v="152"/>
    <s v="Secspace"/>
    <s v="Rob Nelson"/>
    <x v="5"/>
    <s v="gray"/>
    <s v="A2258gr"/>
    <n v="28"/>
    <n v="220"/>
    <n v="6160"/>
    <s v="Y"/>
    <x v="26"/>
  </r>
  <r>
    <n v="31"/>
    <d v="2020-03-23T00:00:00"/>
    <x v="2"/>
    <s v="Emily Moore"/>
    <s v="West"/>
    <n v="162"/>
    <s v="Cruise"/>
    <s v="Denise Harris"/>
    <x v="0"/>
    <s v="black"/>
    <s v="F2248bl"/>
    <n v="12"/>
    <n v="235"/>
    <n v="2820"/>
    <s v="N"/>
    <x v="27"/>
  </r>
  <r>
    <n v="32"/>
    <d v="2020-03-24T00:00:00"/>
    <x v="2"/>
    <s v="Eric Jones"/>
    <s v="North"/>
    <n v="180"/>
    <s v="Milago"/>
    <s v="Sam Cooper"/>
    <x v="3"/>
    <s v="white"/>
    <s v="V2944wh"/>
    <n v="35"/>
    <n v="295"/>
    <n v="10325"/>
    <s v="Y"/>
    <x v="28"/>
  </r>
  <r>
    <n v="33"/>
    <d v="2020-03-26T00:00:00"/>
    <x v="2"/>
    <s v="Marc Williams"/>
    <s v="South"/>
    <n v="178"/>
    <s v="Vento"/>
    <s v="Amanda Wood"/>
    <x v="4"/>
    <s v="white"/>
    <s v="C2699wh"/>
    <n v="20"/>
    <n v="375"/>
    <n v="7500"/>
    <s v="Y"/>
    <x v="29"/>
  </r>
  <r>
    <n v="34"/>
    <d v="2020-03-28T00:00:00"/>
    <x v="2"/>
    <s v="Stacy Peters"/>
    <s v="North"/>
    <n v="152"/>
    <s v="Secspace"/>
    <s v="Rob Nelson"/>
    <x v="5"/>
    <s v="gray"/>
    <s v="A2258gr"/>
    <n v="45"/>
    <n v="220"/>
    <n v="9900"/>
    <s v="Y"/>
    <x v="30"/>
  </r>
  <r>
    <n v="35"/>
    <d v="2020-04-02T00:00:00"/>
    <x v="3"/>
    <s v="Amy Brown"/>
    <s v="West"/>
    <n v="136"/>
    <s v="Telmark"/>
    <s v="Emily Flores"/>
    <x v="4"/>
    <s v="black"/>
    <s v="C2699bl"/>
    <n v="15"/>
    <n v="375"/>
    <n v="5625"/>
    <s v="N"/>
    <x v="31"/>
  </r>
  <r>
    <n v="36"/>
    <d v="2020-04-06T00:00:00"/>
    <x v="3"/>
    <s v="Emily Moore"/>
    <s v="West"/>
    <n v="132"/>
    <s v="Bankia"/>
    <s v="Lucas Adams"/>
    <x v="2"/>
    <s v="black"/>
    <s v="E2376bl"/>
    <n v="14"/>
    <n v="350"/>
    <n v="4900"/>
    <s v="N"/>
    <x v="5"/>
  </r>
  <r>
    <n v="37"/>
    <d v="2020-04-07T00:00:00"/>
    <x v="3"/>
    <s v="Marc Williams"/>
    <s v="South"/>
    <n v="157"/>
    <s v="MarkPlus"/>
    <s v="Matt Reed"/>
    <x v="3"/>
    <s v="gray"/>
    <s v="V2944gr"/>
    <n v="32"/>
    <n v="295"/>
    <n v="9440"/>
    <s v="Y"/>
    <x v="4"/>
  </r>
  <r>
    <n v="38"/>
    <d v="2020-04-11T00:00:00"/>
    <x v="3"/>
    <s v="Sara Davis"/>
    <s v="West"/>
    <n v="132"/>
    <s v="Bankia"/>
    <s v="Lucas Adams"/>
    <x v="1"/>
    <s v="black"/>
    <s v="U2683bl"/>
    <n v="40"/>
    <n v="260"/>
    <n v="10400"/>
    <s v="Y"/>
    <x v="8"/>
  </r>
  <r>
    <n v="39"/>
    <d v="2020-04-12T00:00:00"/>
    <x v="3"/>
    <s v="Stacy Peters"/>
    <s v="North"/>
    <n v="166"/>
    <s v="Port Royale"/>
    <s v="Dan Hill"/>
    <x v="0"/>
    <s v="black"/>
    <s v="F2248bl"/>
    <n v="45"/>
    <n v="235"/>
    <n v="10575"/>
    <s v="Y"/>
    <x v="32"/>
  </r>
  <r>
    <n v="40"/>
    <d v="2020-04-12T00:00:00"/>
    <x v="3"/>
    <s v="Amy Brown"/>
    <s v="West"/>
    <n v="180"/>
    <s v="Milago"/>
    <s v="Sam Cooper"/>
    <x v="5"/>
    <s v="white"/>
    <s v="A2258wh"/>
    <n v="24"/>
    <n v="220"/>
    <n v="5280"/>
    <s v="Y"/>
    <x v="33"/>
  </r>
  <r>
    <n v="41"/>
    <d v="2020-04-14T00:00:00"/>
    <x v="3"/>
    <s v="Emily Moore"/>
    <s v="West"/>
    <n v="132"/>
    <s v="Bankia"/>
    <s v="Lucas Adams"/>
    <x v="4"/>
    <s v="black"/>
    <s v="C2699bl"/>
    <n v="30"/>
    <n v="375"/>
    <n v="11250"/>
    <s v="Y"/>
    <x v="34"/>
  </r>
  <r>
    <n v="42"/>
    <d v="2020-04-15T00:00:00"/>
    <x v="3"/>
    <s v="Emily Moore"/>
    <s v="West"/>
    <n v="144"/>
    <s v="Affinity"/>
    <s v="Christina Bell"/>
    <x v="1"/>
    <s v="red"/>
    <s v="U2683rd"/>
    <n v="15"/>
    <n v="260"/>
    <n v="3900"/>
    <s v="N"/>
    <x v="35"/>
  </r>
  <r>
    <n v="43"/>
    <d v="2020-04-16T00:00:00"/>
    <x v="3"/>
    <s v="Stacy Peters"/>
    <s v="North"/>
    <n v="157"/>
    <s v="MarkPlus"/>
    <s v="Matt Reed"/>
    <x v="4"/>
    <s v="black"/>
    <s v="C2699bl"/>
    <n v="15"/>
    <n v="375"/>
    <n v="5625"/>
    <s v="N"/>
    <x v="31"/>
  </r>
  <r>
    <n v="44"/>
    <d v="2020-04-19T00:00:00"/>
    <x v="3"/>
    <s v="Eric Jones"/>
    <s v="North"/>
    <n v="180"/>
    <s v="Milago"/>
    <s v="Sam Cooper"/>
    <x v="3"/>
    <s v="brown"/>
    <s v="V2944br"/>
    <n v="42"/>
    <n v="295"/>
    <n v="12390"/>
    <s v="Y"/>
    <x v="36"/>
  </r>
  <r>
    <n v="45"/>
    <d v="2020-04-20T00:00:00"/>
    <x v="3"/>
    <s v="Eric Jones"/>
    <s v="North"/>
    <n v="132"/>
    <s v="Bankia"/>
    <s v="Lucas Adams"/>
    <x v="2"/>
    <s v="black"/>
    <s v="E2376bl"/>
    <n v="26"/>
    <n v="350"/>
    <n v="9100"/>
    <s v="Y"/>
    <x v="37"/>
  </r>
  <r>
    <n v="46"/>
    <d v="2020-04-22T00:00:00"/>
    <x v="3"/>
    <s v="Marc Williams"/>
    <s v="South"/>
    <n v="162"/>
    <s v="Cruise"/>
    <s v="Denise Harris"/>
    <x v="1"/>
    <s v="gray"/>
    <s v="U2683gr"/>
    <n v="35"/>
    <n v="260"/>
    <n v="9100"/>
    <s v="Y"/>
    <x v="37"/>
  </r>
  <r>
    <n v="47"/>
    <d v="2020-04-23T00:00:00"/>
    <x v="3"/>
    <s v="Stacy Peters"/>
    <s v="North"/>
    <n v="144"/>
    <s v="Affinity"/>
    <s v="Christina Bell"/>
    <x v="5"/>
    <s v="white"/>
    <s v="A2258wh"/>
    <n v="32"/>
    <n v="220"/>
    <n v="7040"/>
    <s v="Y"/>
    <x v="38"/>
  </r>
  <r>
    <n v="48"/>
    <d v="2020-04-27T00:00:00"/>
    <x v="3"/>
    <s v="Emily Moore"/>
    <s v="West"/>
    <n v="132"/>
    <s v="Bankia"/>
    <s v="Lucas Adams"/>
    <x v="3"/>
    <s v="brown"/>
    <s v="V2944br"/>
    <n v="18"/>
    <n v="295"/>
    <n v="5310"/>
    <s v="N"/>
    <x v="39"/>
  </r>
  <r>
    <n v="49"/>
    <d v="2020-04-27T00:00:00"/>
    <x v="3"/>
    <s v="Marc Williams"/>
    <s v="South"/>
    <n v="180"/>
    <s v="Milago"/>
    <s v="Sam Cooper"/>
    <x v="2"/>
    <s v="black"/>
    <s v="E2376bl"/>
    <n v="22"/>
    <n v="350"/>
    <n v="7700"/>
    <s v="Y"/>
    <x v="40"/>
  </r>
  <r>
    <n v="50"/>
    <d v="2020-04-30T00:00:00"/>
    <x v="3"/>
    <s v="David Garcia"/>
    <s v="South"/>
    <n v="162"/>
    <s v="Cruise"/>
    <s v="Denise Harris"/>
    <x v="0"/>
    <s v="gray"/>
    <s v="F2248gr"/>
    <n v="38"/>
    <n v="235"/>
    <n v="8930"/>
    <s v="Y"/>
    <x v="41"/>
  </r>
  <r>
    <n v="51"/>
    <d v="2020-05-01T00:00:00"/>
    <x v="4"/>
    <s v="Eric Jones"/>
    <s v="North"/>
    <n v="180"/>
    <s v="Milago"/>
    <s v="Sam Cooper"/>
    <x v="5"/>
    <s v="black"/>
    <s v="A2258bl"/>
    <n v="42"/>
    <n v="220"/>
    <n v="9240"/>
    <s v="Y"/>
    <x v="42"/>
  </r>
  <r>
    <n v="52"/>
    <d v="2020-05-03T00:00:00"/>
    <x v="4"/>
    <s v="Emily Moore"/>
    <s v="West"/>
    <n v="162"/>
    <s v="Cruise"/>
    <s v="Denise Harris"/>
    <x v="3"/>
    <s v="red"/>
    <s v="V2944rd"/>
    <n v="15"/>
    <n v="295"/>
    <n v="4425"/>
    <s v="N"/>
    <x v="11"/>
  </r>
  <r>
    <n v="53"/>
    <d v="2020-05-07T00:00:00"/>
    <x v="4"/>
    <s v="Marc Williams"/>
    <s v="South"/>
    <n v="136"/>
    <s v="Telmark"/>
    <s v="Emily Flores"/>
    <x v="4"/>
    <s v="gray"/>
    <s v="C2699gr"/>
    <n v="10"/>
    <n v="375"/>
    <n v="3750"/>
    <s v="N"/>
    <x v="12"/>
  </r>
  <r>
    <n v="54"/>
    <d v="2020-05-08T00:00:00"/>
    <x v="4"/>
    <s v="Sara Davis"/>
    <s v="West"/>
    <n v="136"/>
    <s v="Telmark"/>
    <s v="Emily Flores"/>
    <x v="0"/>
    <s v="black"/>
    <s v="F2248bl"/>
    <n v="26"/>
    <n v="235"/>
    <n v="6110"/>
    <s v="Y"/>
    <x v="43"/>
  </r>
  <r>
    <n v="55"/>
    <d v="2020-05-12T00:00:00"/>
    <x v="4"/>
    <s v="Stacy Peters"/>
    <s v="North"/>
    <n v="152"/>
    <s v="Secspace"/>
    <s v="Rob Nelson"/>
    <x v="0"/>
    <s v="red"/>
    <s v="F2248rd"/>
    <n v="40"/>
    <n v="235"/>
    <n v="9400"/>
    <s v="Y"/>
    <x v="44"/>
  </r>
  <r>
    <n v="56"/>
    <d v="2020-05-13T00:00:00"/>
    <x v="4"/>
    <s v="David Garcia"/>
    <s v="South"/>
    <n v="180"/>
    <s v="Milago"/>
    <s v="Sam Cooper"/>
    <x v="1"/>
    <s v="black"/>
    <s v="U2683bl"/>
    <n v="30"/>
    <n v="260"/>
    <n v="7800"/>
    <s v="Y"/>
    <x v="45"/>
  </r>
  <r>
    <n v="57"/>
    <d v="2020-05-15T00:00:00"/>
    <x v="4"/>
    <s v="Marc Williams"/>
    <s v="South"/>
    <n v="152"/>
    <s v="Secspace"/>
    <s v="Rob Nelson"/>
    <x v="2"/>
    <s v="gray"/>
    <s v="E2376gr"/>
    <n v="26"/>
    <n v="350"/>
    <n v="9100"/>
    <s v="Y"/>
    <x v="37"/>
  </r>
  <r>
    <n v="58"/>
    <d v="2020-05-17T00:00:00"/>
    <x v="4"/>
    <s v="Stacy Peters"/>
    <s v="North"/>
    <n v="132"/>
    <s v="Bankia"/>
    <s v="Lucas Adams"/>
    <x v="3"/>
    <s v="black"/>
    <s v="V2944bl"/>
    <n v="18"/>
    <n v="295"/>
    <n v="5310"/>
    <s v="N"/>
    <x v="39"/>
  </r>
  <r>
    <n v="59"/>
    <d v="2020-05-19T00:00:00"/>
    <x v="4"/>
    <s v="Sara Davis"/>
    <s v="West"/>
    <n v="180"/>
    <s v="Milago"/>
    <s v="Sam Cooper"/>
    <x v="0"/>
    <s v="gray"/>
    <s v="F2248gr"/>
    <n v="22"/>
    <n v="235"/>
    <n v="5170"/>
    <s v="Y"/>
    <x v="7"/>
  </r>
  <r>
    <n v="60"/>
    <d v="2020-05-21T00:00:00"/>
    <x v="4"/>
    <s v="Marc Williams"/>
    <s v="South"/>
    <n v="144"/>
    <s v="Affinity"/>
    <s v="Christina Bell"/>
    <x v="2"/>
    <s v="black"/>
    <s v="E2376bl"/>
    <n v="42"/>
    <n v="350"/>
    <n v="14700"/>
    <s v="Y"/>
    <x v="46"/>
  </r>
  <r>
    <n v="61"/>
    <d v="2020-05-21T00:00:00"/>
    <x v="4"/>
    <s v="Emily Moore"/>
    <s v="West"/>
    <n v="162"/>
    <s v="Cruise"/>
    <s v="Denise Harris"/>
    <x v="2"/>
    <s v="white"/>
    <s v="E2376wh"/>
    <n v="45"/>
    <n v="350"/>
    <n v="15750"/>
    <s v="Y"/>
    <x v="47"/>
  </r>
  <r>
    <n v="62"/>
    <d v="2020-05-24T00:00:00"/>
    <x v="4"/>
    <s v="Marc Williams"/>
    <s v="South"/>
    <n v="132"/>
    <s v="Bankia"/>
    <s v="Lucas Adams"/>
    <x v="3"/>
    <s v="red"/>
    <s v="V2944rd"/>
    <n v="20"/>
    <n v="295"/>
    <n v="5900"/>
    <s v="Y"/>
    <x v="48"/>
  </r>
  <r>
    <n v="63"/>
    <d v="2020-05-26T00:00:00"/>
    <x v="4"/>
    <s v="Eric Jones"/>
    <s v="North"/>
    <n v="136"/>
    <s v="Telmark"/>
    <s v="Emily Flores"/>
    <x v="3"/>
    <s v="black"/>
    <s v="V2944bl"/>
    <n v="22"/>
    <n v="295"/>
    <n v="6490"/>
    <s v="Y"/>
    <x v="49"/>
  </r>
  <r>
    <n v="64"/>
    <d v="2020-05-27T00:00:00"/>
    <x v="4"/>
    <s v="David Garcia"/>
    <s v="South"/>
    <n v="157"/>
    <s v="MarkPlus"/>
    <s v="Matt Reed"/>
    <x v="5"/>
    <s v="white"/>
    <s v="A2258wh"/>
    <n v="15"/>
    <n v="220"/>
    <n v="3300"/>
    <s v="N"/>
    <x v="50"/>
  </r>
  <r>
    <n v="65"/>
    <d v="2020-05-28T00:00:00"/>
    <x v="4"/>
    <s v="Stacy Peters"/>
    <s v="North"/>
    <n v="132"/>
    <s v="Bankia"/>
    <s v="Lucas Adams"/>
    <x v="0"/>
    <s v="brown"/>
    <s v="F2248br"/>
    <n v="35"/>
    <n v="235"/>
    <n v="8225"/>
    <s v="Y"/>
    <x v="18"/>
  </r>
  <r>
    <n v="66"/>
    <d v="2020-06-02T00:00:00"/>
    <x v="5"/>
    <s v="David Garcia"/>
    <s v="South"/>
    <n v="178"/>
    <s v="Vento"/>
    <s v="Amanda Wood"/>
    <x v="4"/>
    <s v="gray"/>
    <s v="C2699gr"/>
    <n v="33"/>
    <n v="375"/>
    <n v="12375"/>
    <s v="Y"/>
    <x v="51"/>
  </r>
  <r>
    <n v="67"/>
    <d v="2020-06-05T00:00:00"/>
    <x v="5"/>
    <s v="Marc Williams"/>
    <s v="South"/>
    <n v="144"/>
    <s v="Affinity"/>
    <s v="Christina Bell"/>
    <x v="1"/>
    <s v="black"/>
    <s v="U2683bl"/>
    <n v="22"/>
    <n v="260"/>
    <n v="5720"/>
    <s v="Y"/>
    <x v="1"/>
  </r>
  <r>
    <n v="68"/>
    <d v="2020-06-05T00:00:00"/>
    <x v="5"/>
    <s v="David Garcia"/>
    <s v="South"/>
    <n v="136"/>
    <s v="Telmark"/>
    <s v="Emily Flores"/>
    <x v="1"/>
    <s v="gray"/>
    <s v="U2683gr"/>
    <n v="26"/>
    <n v="260"/>
    <n v="6760"/>
    <s v="Y"/>
    <x v="52"/>
  </r>
  <r>
    <n v="69"/>
    <d v="2020-06-08T00:00:00"/>
    <x v="5"/>
    <s v="Eric Jones"/>
    <s v="North"/>
    <n v="132"/>
    <s v="Bankia"/>
    <s v="Lucas Adams"/>
    <x v="5"/>
    <s v="red"/>
    <s v="A2258rd"/>
    <n v="16"/>
    <n v="220"/>
    <n v="3520"/>
    <s v="N"/>
    <x v="53"/>
  </r>
  <r>
    <n v="70"/>
    <d v="2020-06-09T00:00:00"/>
    <x v="5"/>
    <s v="Emily Moore"/>
    <s v="West"/>
    <n v="178"/>
    <s v="Vento"/>
    <s v="Amanda Wood"/>
    <x v="3"/>
    <s v="black"/>
    <s v="V2944bl"/>
    <n v="10"/>
    <n v="295"/>
    <n v="2950"/>
    <s v="N"/>
    <x v="54"/>
  </r>
  <r>
    <n v="71"/>
    <d v="2020-06-09T00:00:00"/>
    <x v="5"/>
    <s v="Sara Davis"/>
    <s v="West"/>
    <n v="162"/>
    <s v="Cruise"/>
    <s v="Denise Harris"/>
    <x v="1"/>
    <s v="black"/>
    <s v="U2683bl"/>
    <n v="40"/>
    <n v="260"/>
    <n v="10400"/>
    <s v="Y"/>
    <x v="8"/>
  </r>
  <r>
    <n v="72"/>
    <d v="2020-06-12T00:00:00"/>
    <x v="5"/>
    <s v="Amy Brown"/>
    <s v="West"/>
    <n v="157"/>
    <s v="MarkPlus"/>
    <s v="Matt Reed"/>
    <x v="0"/>
    <s v="brown"/>
    <s v="F2248br"/>
    <n v="15"/>
    <n v="235"/>
    <n v="3525"/>
    <s v="N"/>
    <x v="0"/>
  </r>
  <r>
    <n v="73"/>
    <d v="2020-06-14T00:00:00"/>
    <x v="5"/>
    <s v="Stacy Peters"/>
    <s v="North"/>
    <n v="132"/>
    <s v="Bankia"/>
    <s v="Lucas Adams"/>
    <x v="4"/>
    <s v="gray"/>
    <s v="C2699gr"/>
    <n v="25"/>
    <n v="375"/>
    <n v="9375"/>
    <s v="Y"/>
    <x v="22"/>
  </r>
  <r>
    <n v="74"/>
    <d v="1900-06-15T00:00:00"/>
    <x v="5"/>
    <s v="Eric Jones"/>
    <s v="North"/>
    <n v="144"/>
    <s v="Affinity"/>
    <s v="Christina Bell"/>
    <x v="3"/>
    <s v="gray"/>
    <s v="V2944gr"/>
    <n v="20"/>
    <n v="295"/>
    <n v="5900"/>
    <s v="Y"/>
    <x v="48"/>
  </r>
  <r>
    <n v="75"/>
    <d v="2020-06-18T00:00:00"/>
    <x v="5"/>
    <s v="David Garcia"/>
    <s v="South"/>
    <n v="166"/>
    <s v="Port Royale"/>
    <s v="Dan Hill"/>
    <x v="1"/>
    <s v="red"/>
    <s v="U2683rd"/>
    <n v="35"/>
    <n v="260"/>
    <n v="9100"/>
    <s v="Y"/>
    <x v="37"/>
  </r>
  <r>
    <n v="76"/>
    <d v="2020-06-23T00:00:00"/>
    <x v="5"/>
    <s v="Marc Williams"/>
    <s v="South"/>
    <n v="178"/>
    <s v="Vento"/>
    <s v="Amanda Wood"/>
    <x v="2"/>
    <s v="black"/>
    <s v="E2376bl"/>
    <n v="22"/>
    <n v="350"/>
    <n v="7700"/>
    <s v="Y"/>
    <x v="40"/>
  </r>
  <r>
    <n v="77"/>
    <d v="2020-06-24T00:00:00"/>
    <x v="5"/>
    <s v="Amy Brown"/>
    <s v="West"/>
    <n v="166"/>
    <s v="Port Royale"/>
    <s v="Dan Hill"/>
    <x v="5"/>
    <s v="white"/>
    <s v="A2258wh"/>
    <n v="16"/>
    <n v="220"/>
    <n v="3520"/>
    <s v="N"/>
    <x v="53"/>
  </r>
  <r>
    <n v="78"/>
    <d v="2020-06-27T00:00:00"/>
    <x v="5"/>
    <s v="Sara Davis"/>
    <s v="West"/>
    <n v="162"/>
    <s v="Cruise"/>
    <s v="Denise Harris"/>
    <x v="3"/>
    <s v="black"/>
    <s v="V2944bl"/>
    <n v="50"/>
    <n v="295"/>
    <n v="14750"/>
    <s v="Y"/>
    <x v="55"/>
  </r>
  <r>
    <n v="79"/>
    <d v="2020-06-29T00:00:00"/>
    <x v="5"/>
    <s v="Stacy Peters"/>
    <s v="North"/>
    <n v="178"/>
    <s v="Vento"/>
    <s v="Amanda Wood"/>
    <x v="4"/>
    <s v="gray"/>
    <s v="C2699gr"/>
    <n v="32"/>
    <n v="375"/>
    <n v="12000"/>
    <s v="Y"/>
    <x v="56"/>
  </r>
  <r>
    <n v="80"/>
    <d v="2020-06-29T00:00:00"/>
    <x v="5"/>
    <s v="Amy Brown"/>
    <s v="West"/>
    <n v="136"/>
    <s v="Telmark"/>
    <s v="Emily Flores"/>
    <x v="0"/>
    <s v="white"/>
    <s v="F2248wh"/>
    <n v="14"/>
    <n v="235"/>
    <n v="3290"/>
    <s v="N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1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dataField="1" showAll="0"/>
    <pivotField numFmtId="165" showAll="0"/>
    <pivotField numFmtId="165" showAll="0"/>
    <pivotField showAll="0"/>
    <pivotField numFmtId="166" showAll="0">
      <items count="58">
        <item x="16"/>
        <item x="27"/>
        <item x="54"/>
        <item x="6"/>
        <item x="25"/>
        <item x="50"/>
        <item x="21"/>
        <item x="53"/>
        <item x="0"/>
        <item x="19"/>
        <item x="12"/>
        <item x="35"/>
        <item x="17"/>
        <item x="11"/>
        <item x="5"/>
        <item x="7"/>
        <item x="33"/>
        <item x="39"/>
        <item x="1"/>
        <item x="2"/>
        <item x="48"/>
        <item x="31"/>
        <item x="43"/>
        <item x="26"/>
        <item x="49"/>
        <item x="52"/>
        <item x="24"/>
        <item x="38"/>
        <item x="3"/>
        <item x="29"/>
        <item x="40"/>
        <item x="45"/>
        <item x="18"/>
        <item x="9"/>
        <item x="41"/>
        <item x="37"/>
        <item x="42"/>
        <item x="22"/>
        <item x="44"/>
        <item x="4"/>
        <item x="15"/>
        <item x="30"/>
        <item x="28"/>
        <item x="8"/>
        <item x="32"/>
        <item x="14"/>
        <item x="34"/>
        <item x="10"/>
        <item x="13"/>
        <item x="56"/>
        <item x="51"/>
        <item x="36"/>
        <item x="23"/>
        <item x="46"/>
        <item x="55"/>
        <item x="20"/>
        <item x="47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formats count="10">
    <format dxfId="46">
      <pivotArea dataOnly="0" labelOnly="1" fieldPosition="0">
        <references count="1">
          <reference field="8" count="1">
            <x v="0"/>
          </reference>
        </references>
      </pivotArea>
    </format>
    <format dxfId="45">
      <pivotArea dataOnly="0" labelOnly="1" fieldPosition="0">
        <references count="1">
          <reference field="8" count="1">
            <x v="0"/>
          </reference>
        </references>
      </pivotArea>
    </format>
    <format dxfId="44">
      <pivotArea dataOnly="0" labelOnly="1" fieldPosition="0">
        <references count="1">
          <reference field="8" count="1">
            <x v="0"/>
          </reference>
        </references>
      </pivotArea>
    </format>
    <format dxfId="43">
      <pivotArea dataOnly="0" labelOnly="1" fieldPosition="0">
        <references count="1">
          <reference field="8" count="1">
            <x v="0"/>
          </reference>
        </references>
      </pivotArea>
    </format>
    <format dxfId="42">
      <pivotArea dataOnly="0" labelOnly="1" fieldPosition="0">
        <references count="1">
          <reference field="8" count="1">
            <x v="0"/>
          </reference>
        </references>
      </pivotArea>
    </format>
    <format dxfId="41">
      <pivotArea dataOnly="0" labelOnly="1" fieldPosition="0">
        <references count="1">
          <reference field="8" count="1">
            <x v="0"/>
          </reference>
        </references>
      </pivotArea>
    </format>
    <format dxfId="40">
      <pivotArea dataOnly="0" labelOnly="1" fieldPosition="0">
        <references count="1">
          <reference field="8" count="1">
            <x v="0"/>
          </reference>
        </references>
      </pivotArea>
    </format>
    <format dxfId="39">
      <pivotArea dataOnly="0" labelOnly="1" fieldPosition="0">
        <references count="1">
          <reference field="8" count="1">
            <x v="0"/>
          </reference>
        </references>
      </pivotArea>
    </format>
    <format dxfId="38">
      <pivotArea dataOnly="0" labelOnly="1" fieldPosition="0">
        <references count="1">
          <reference field="8" count="1">
            <x v="0"/>
          </reference>
        </references>
      </pivotArea>
    </format>
    <format dxfId="37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4:Q84" totalsRowShown="0" headerRowDxfId="36">
  <tableColumns count="17">
    <tableColumn id="1" name="Num"/>
    <tableColumn id="2" name="Date" dataDxfId="35"/>
    <tableColumn id="3" name="Month" dataDxfId="34"/>
    <tableColumn id="4" name="Sales Rep" dataDxfId="33"/>
    <tableColumn id="5" name="Region" dataDxfId="32"/>
    <tableColumn id="6" name="Customer ID" dataDxfId="31"/>
    <tableColumn id="15" name="Company Name" dataDxfId="30">
      <calculatedColumnFormula>VLOOKUP(F5,'Customer Info'!$A$4:$C$12,2,FALSE)</calculatedColumnFormula>
    </tableColumn>
    <tableColumn id="16" name="Respresentative" dataDxfId="29">
      <calculatedColumnFormula>VLOOKUP(G5,'Customer Info'!$B$4:$C$12,2,FALSE)</calculatedColumnFormula>
    </tableColumn>
    <tableColumn id="7" name="Model"/>
    <tableColumn id="8" name="Color"/>
    <tableColumn id="9" name="Item Code"/>
    <tableColumn id="10" name="Number"/>
    <tableColumn id="11" name="Price / Unit" dataDxfId="28"/>
    <tableColumn id="17" name="Column1" dataDxfId="27">
      <calculatedColumnFormula>IF(M5&lt;300,"Huge Amount",IF(M5&gt;300,"Small Amount",IF(M5=300,"Equal Amoun")))</calculatedColumnFormula>
    </tableColumn>
    <tableColumn id="12" name="Total" dataDxfId="26"/>
    <tableColumn id="13" name="Discount" dataDxfId="25">
      <calculatedColumnFormula>IF(L5&gt;=20,"Y","N")</calculatedColumnFormula>
    </tableColumn>
    <tableColumn id="14" name="Final Price" dataDxfId="24" dataCellStyle="Currency">
      <calculatedColumnFormula>IF(L5&gt;=20,0.95*O5,O5)</calculatedColumnFormula>
    </tableColumn>
  </tableColumns>
  <tableStyleInfo name="TableStyleMedium9 2" showFirstColumn="0" showLastColumn="0" showRowStripes="1" showColumnStripes="0"/>
</table>
</file>

<file path=xl/tables/table2.xml><?xml version="1.0" encoding="utf-8"?>
<table xmlns="http://schemas.openxmlformats.org/spreadsheetml/2006/main" id="4" name="Table65" displayName="Table65" ref="A1:J14" totalsRowShown="0" headerRowDxfId="23" dataDxfId="22">
  <autoFilter ref="A1:J14"/>
  <tableColumns count="10">
    <tableColumn id="1" name="Month" dataDxfId="21"/>
    <tableColumn id="2" name="Housing" dataDxfId="20" totalsRowDxfId="19"/>
    <tableColumn id="3" name="Bills &amp; Utilities" dataDxfId="18" totalsRowDxfId="17"/>
    <tableColumn id="4" name="Food &amp; Dining" dataDxfId="16" totalsRowDxfId="15"/>
    <tableColumn id="5" name="Personal" dataDxfId="14" totalsRowDxfId="13"/>
    <tableColumn id="6" name="Auto &amp; Transport" dataDxfId="12"/>
    <tableColumn id="7" name="Health &amp; Fitness" dataDxfId="11" totalsRowDxfId="10"/>
    <tableColumn id="8" name="Monthly Total" dataDxfId="9" totalsRowDxfId="8">
      <calculatedColumnFormula>SUM(Table65[[#This Row],[Housing]:[Health &amp; Fitness]])</calculatedColumnFormula>
    </tableColumn>
    <tableColumn id="11" name="Column1" dataDxfId="0" totalsRowDxfId="1"/>
    <tableColumn id="9" name="NAME" dataDxfId="7"/>
  </tableColumns>
  <tableStyleInfo name="TableStyleMedium9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workbookViewId="0">
      <selection activeCell="M16" sqref="M16"/>
    </sheetView>
  </sheetViews>
  <sheetFormatPr defaultRowHeight="15" x14ac:dyDescent="0.25"/>
  <cols>
    <col min="1" max="1" width="15" bestFit="1" customWidth="1"/>
    <col min="2" max="2" width="16.28515625" customWidth="1"/>
    <col min="3" max="4" width="7" bestFit="1" customWidth="1"/>
    <col min="5" max="5" width="5.5703125" bestFit="1" customWidth="1"/>
    <col min="6" max="6" width="6.42578125" bestFit="1" customWidth="1"/>
    <col min="7" max="7" width="4.7109375" bestFit="1" customWidth="1"/>
    <col min="8" max="8" width="11.28515625" customWidth="1"/>
    <col min="9" max="9" width="8.85546875" customWidth="1"/>
    <col min="10" max="10" width="9" customWidth="1"/>
    <col min="11" max="11" width="8" customWidth="1"/>
    <col min="12" max="12" width="5" customWidth="1"/>
    <col min="13" max="13" width="8" customWidth="1"/>
    <col min="14" max="14" width="11.85546875" customWidth="1"/>
    <col min="15" max="16" width="8.85546875" customWidth="1"/>
    <col min="17" max="17" width="6.5703125" customWidth="1"/>
    <col min="18" max="18" width="6" customWidth="1"/>
    <col min="19" max="19" width="8" customWidth="1"/>
    <col min="20" max="20" width="5.140625" customWidth="1"/>
    <col min="21" max="21" width="11.85546875" customWidth="1"/>
    <col min="22" max="22" width="7.7109375" customWidth="1"/>
    <col min="23" max="23" width="8.85546875" customWidth="1"/>
    <col min="24" max="24" width="8" customWidth="1"/>
    <col min="25" max="26" width="9" customWidth="1"/>
    <col min="27" max="27" width="5.140625" customWidth="1"/>
    <col min="28" max="28" width="10.42578125" customWidth="1"/>
    <col min="29" max="29" width="8.28515625" customWidth="1"/>
    <col min="30" max="30" width="8.85546875" customWidth="1"/>
    <col min="31" max="31" width="6.5703125" customWidth="1"/>
    <col min="32" max="32" width="6" customWidth="1"/>
    <col min="33" max="33" width="5" customWidth="1"/>
    <col min="34" max="34" width="6" customWidth="1"/>
    <col min="35" max="35" width="11.28515625" customWidth="1"/>
    <col min="36" max="36" width="7.7109375" customWidth="1"/>
    <col min="37" max="37" width="8.85546875" customWidth="1"/>
    <col min="38" max="38" width="9" customWidth="1"/>
    <col min="39" max="41" width="8" customWidth="1"/>
    <col min="42" max="42" width="10" customWidth="1"/>
    <col min="43" max="43" width="11.28515625" customWidth="1"/>
    <col min="44" max="57" width="16.28515625" bestFit="1" customWidth="1"/>
    <col min="58" max="58" width="11.28515625" bestFit="1" customWidth="1"/>
  </cols>
  <sheetData>
    <row r="3" spans="1:8" x14ac:dyDescent="0.25">
      <c r="A3" s="17" t="s">
        <v>93</v>
      </c>
      <c r="B3" s="17" t="s">
        <v>90</v>
      </c>
    </row>
    <row r="4" spans="1:8" x14ac:dyDescent="0.25">
      <c r="A4" s="17" t="s">
        <v>92</v>
      </c>
      <c r="B4" s="15" t="s">
        <v>47</v>
      </c>
      <c r="C4" t="s">
        <v>38</v>
      </c>
      <c r="D4" t="s">
        <v>26</v>
      </c>
      <c r="E4" t="s">
        <v>17</v>
      </c>
      <c r="F4" t="s">
        <v>22</v>
      </c>
      <c r="G4" t="s">
        <v>32</v>
      </c>
      <c r="H4" s="15" t="s">
        <v>91</v>
      </c>
    </row>
    <row r="5" spans="1:8" x14ac:dyDescent="0.25">
      <c r="A5" s="5" t="s">
        <v>14</v>
      </c>
      <c r="B5" s="18"/>
      <c r="C5" s="18">
        <v>8</v>
      </c>
      <c r="D5" s="18">
        <v>88</v>
      </c>
      <c r="E5" s="18">
        <v>67</v>
      </c>
      <c r="F5" s="18">
        <v>62</v>
      </c>
      <c r="G5" s="18">
        <v>32</v>
      </c>
      <c r="H5" s="18">
        <v>257</v>
      </c>
    </row>
    <row r="6" spans="1:8" x14ac:dyDescent="0.25">
      <c r="A6" s="5" t="s">
        <v>42</v>
      </c>
      <c r="B6" s="18">
        <v>10</v>
      </c>
      <c r="C6" s="18">
        <v>50</v>
      </c>
      <c r="D6" s="18">
        <v>70</v>
      </c>
      <c r="E6" s="18">
        <v>35</v>
      </c>
      <c r="F6" s="18">
        <v>61</v>
      </c>
      <c r="G6" s="18">
        <v>27</v>
      </c>
      <c r="H6" s="18">
        <v>253</v>
      </c>
    </row>
    <row r="7" spans="1:8" x14ac:dyDescent="0.25">
      <c r="A7" s="5" t="s">
        <v>50</v>
      </c>
      <c r="B7" s="18">
        <v>83</v>
      </c>
      <c r="C7" s="18">
        <v>45</v>
      </c>
      <c r="D7" s="18">
        <v>20</v>
      </c>
      <c r="E7" s="18">
        <v>48</v>
      </c>
      <c r="F7" s="18">
        <v>50</v>
      </c>
      <c r="G7" s="18">
        <v>50</v>
      </c>
      <c r="H7" s="18">
        <v>296</v>
      </c>
    </row>
    <row r="8" spans="1:8" x14ac:dyDescent="0.25">
      <c r="A8" s="5" t="s">
        <v>58</v>
      </c>
      <c r="B8" s="18">
        <v>56</v>
      </c>
      <c r="C8" s="18">
        <v>60</v>
      </c>
      <c r="D8" s="18">
        <v>62</v>
      </c>
      <c r="E8" s="18">
        <v>83</v>
      </c>
      <c r="F8" s="18">
        <v>90</v>
      </c>
      <c r="G8" s="18">
        <v>92</v>
      </c>
      <c r="H8" s="18">
        <v>443</v>
      </c>
    </row>
    <row r="9" spans="1:8" x14ac:dyDescent="0.25">
      <c r="A9" s="5" t="s">
        <v>60</v>
      </c>
      <c r="B9" s="18">
        <v>57</v>
      </c>
      <c r="C9" s="18">
        <v>10</v>
      </c>
      <c r="D9" s="18">
        <v>113</v>
      </c>
      <c r="E9" s="18">
        <v>123</v>
      </c>
      <c r="F9" s="18">
        <v>30</v>
      </c>
      <c r="G9" s="18">
        <v>75</v>
      </c>
      <c r="H9" s="18">
        <v>408</v>
      </c>
    </row>
    <row r="10" spans="1:8" x14ac:dyDescent="0.25">
      <c r="A10" s="5" t="s">
        <v>65</v>
      </c>
      <c r="B10" s="18">
        <v>32</v>
      </c>
      <c r="C10" s="18">
        <v>90</v>
      </c>
      <c r="D10" s="18">
        <v>22</v>
      </c>
      <c r="E10" s="18">
        <v>29</v>
      </c>
      <c r="F10" s="18">
        <v>123</v>
      </c>
      <c r="G10" s="18">
        <v>80</v>
      </c>
      <c r="H10" s="18">
        <v>376</v>
      </c>
    </row>
    <row r="11" spans="1:8" x14ac:dyDescent="0.25">
      <c r="A11" s="5" t="s">
        <v>91</v>
      </c>
      <c r="B11" s="18">
        <v>238</v>
      </c>
      <c r="C11" s="18">
        <v>263</v>
      </c>
      <c r="D11" s="18">
        <v>375</v>
      </c>
      <c r="E11" s="18">
        <v>385</v>
      </c>
      <c r="F11" s="18">
        <v>416</v>
      </c>
      <c r="G11" s="18">
        <v>356</v>
      </c>
      <c r="H11" s="18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A47" zoomScale="64" zoomScaleNormal="64" workbookViewId="0">
      <selection activeCell="D3" sqref="D3"/>
    </sheetView>
  </sheetViews>
  <sheetFormatPr defaultColWidth="12.7109375" defaultRowHeight="15" x14ac:dyDescent="0.25"/>
  <cols>
    <col min="1" max="1" width="5.5703125" bestFit="1" customWidth="1"/>
    <col min="12" max="12" width="8.7109375" bestFit="1" customWidth="1"/>
    <col min="15" max="15" width="12.7109375" style="2"/>
  </cols>
  <sheetData>
    <row r="1" spans="1:17" ht="21" customHeight="1" x14ac:dyDescent="0.3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7" ht="21" customHeight="1" x14ac:dyDescent="0.3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4" spans="1:17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67</v>
      </c>
      <c r="H4" s="2" t="s">
        <v>89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34" t="s">
        <v>649</v>
      </c>
      <c r="O4" s="2" t="s">
        <v>13</v>
      </c>
      <c r="P4" s="2" t="s">
        <v>87</v>
      </c>
      <c r="Q4" s="16" t="s">
        <v>88</v>
      </c>
    </row>
    <row r="5" spans="1:17" x14ac:dyDescent="0.25">
      <c r="A5">
        <v>1</v>
      </c>
      <c r="B5" s="1">
        <v>43832</v>
      </c>
      <c r="C5" s="2" t="s">
        <v>14</v>
      </c>
      <c r="D5" s="5" t="s">
        <v>15</v>
      </c>
      <c r="E5" s="2" t="s">
        <v>16</v>
      </c>
      <c r="F5" s="2">
        <v>132</v>
      </c>
      <c r="G5" s="2" t="str">
        <f>VLOOKUP(F5,'Customer Info'!$A$4:$C$12,2,FALSE)</f>
        <v>Bankia</v>
      </c>
      <c r="H5" s="2" t="str">
        <f>VLOOKUP(G5,'Customer Info'!$B$4:$C$12,2,FALSE)</f>
        <v>Lucas Adams</v>
      </c>
      <c r="I5" t="s">
        <v>17</v>
      </c>
      <c r="J5" t="s">
        <v>18</v>
      </c>
      <c r="K5" t="s">
        <v>19</v>
      </c>
      <c r="L5">
        <v>15</v>
      </c>
      <c r="M5" s="3">
        <v>235</v>
      </c>
      <c r="N5" s="3" t="str">
        <f t="shared" ref="N5:N68" si="0">IF(M5&lt;300,"Huge Amount",IF(M5&gt;300,"Small Amount",IF(M5=300,"Equal Amoun")))</f>
        <v>Huge Amount</v>
      </c>
      <c r="O5" s="4">
        <v>3525</v>
      </c>
      <c r="P5" s="2" t="str">
        <f t="shared" ref="P5:P36" si="1">IF(L5&gt;=20,"Y","N")</f>
        <v>N</v>
      </c>
      <c r="Q5" s="16">
        <f t="shared" ref="Q5:Q36" si="2">IF(L5&gt;=20,0.95*O5,O5)</f>
        <v>3525</v>
      </c>
    </row>
    <row r="6" spans="1:17" x14ac:dyDescent="0.25">
      <c r="A6">
        <v>2</v>
      </c>
      <c r="B6" s="1">
        <v>43836</v>
      </c>
      <c r="C6" s="2" t="s">
        <v>14</v>
      </c>
      <c r="D6" s="5" t="s">
        <v>20</v>
      </c>
      <c r="E6" s="2" t="s">
        <v>21</v>
      </c>
      <c r="F6" s="2">
        <v>144</v>
      </c>
      <c r="G6" s="2" t="str">
        <f>VLOOKUP(F6,'Customer Info'!$A$4:$C$12,2,FALSE)</f>
        <v>Affinity</v>
      </c>
      <c r="H6" s="2" t="str">
        <f>VLOOKUP(G6,'Customer Info'!$B$4:$C$12,2,FALSE)</f>
        <v>Christina Bell</v>
      </c>
      <c r="I6" t="s">
        <v>22</v>
      </c>
      <c r="J6" t="s">
        <v>23</v>
      </c>
      <c r="K6" t="s">
        <v>24</v>
      </c>
      <c r="L6">
        <v>22</v>
      </c>
      <c r="M6" s="4">
        <v>260</v>
      </c>
      <c r="N6" s="3" t="str">
        <f>IF(M6&lt;300,"Huge Amount",IF(M6&gt;300,"Small Amount",IF(M6=300,"Equal Amoun")))</f>
        <v>Huge Amount</v>
      </c>
      <c r="O6" s="4">
        <v>5720</v>
      </c>
      <c r="P6" s="2" t="str">
        <f t="shared" si="1"/>
        <v>Y</v>
      </c>
      <c r="Q6" s="16">
        <f t="shared" si="2"/>
        <v>5434</v>
      </c>
    </row>
    <row r="7" spans="1:17" x14ac:dyDescent="0.25">
      <c r="A7">
        <v>3</v>
      </c>
      <c r="B7" s="1">
        <v>43839</v>
      </c>
      <c r="C7" s="2" t="s">
        <v>14</v>
      </c>
      <c r="D7" s="5" t="s">
        <v>25</v>
      </c>
      <c r="E7" s="2" t="s">
        <v>21</v>
      </c>
      <c r="F7" s="2">
        <v>136</v>
      </c>
      <c r="G7" s="2" t="str">
        <f>VLOOKUP(F7,'Customer Info'!$A$4:$C$12,2,FALSE)</f>
        <v>Telmark</v>
      </c>
      <c r="H7" s="2" t="str">
        <f>VLOOKUP(G7,'Customer Info'!$B$4:$C$12,2,FALSE)</f>
        <v>Emily Flores</v>
      </c>
      <c r="I7" t="s">
        <v>26</v>
      </c>
      <c r="J7" t="s">
        <v>18</v>
      </c>
      <c r="K7" t="s">
        <v>27</v>
      </c>
      <c r="L7">
        <v>16</v>
      </c>
      <c r="M7" s="4">
        <v>350</v>
      </c>
      <c r="N7" s="3" t="str">
        <f t="shared" si="0"/>
        <v>Small Amount</v>
      </c>
      <c r="O7" s="4">
        <v>5600</v>
      </c>
      <c r="P7" s="2" t="str">
        <f t="shared" si="1"/>
        <v>N</v>
      </c>
      <c r="Q7" s="16">
        <f t="shared" si="2"/>
        <v>5600</v>
      </c>
    </row>
    <row r="8" spans="1:17" x14ac:dyDescent="0.25">
      <c r="A8">
        <v>4</v>
      </c>
      <c r="B8" s="1">
        <v>43842</v>
      </c>
      <c r="C8" s="2" t="s">
        <v>14</v>
      </c>
      <c r="D8" s="5" t="s">
        <v>28</v>
      </c>
      <c r="E8" s="2" t="s">
        <v>29</v>
      </c>
      <c r="F8" s="2">
        <v>144</v>
      </c>
      <c r="G8" s="2" t="str">
        <f>VLOOKUP(F8,'Customer Info'!$A$4:$C$12,2,FALSE)</f>
        <v>Affinity</v>
      </c>
      <c r="H8" s="2" t="str">
        <f>VLOOKUP(G8,'Customer Info'!$B$4:$C$12,2,FALSE)</f>
        <v>Christina Bell</v>
      </c>
      <c r="I8" t="s">
        <v>17</v>
      </c>
      <c r="J8" t="s">
        <v>30</v>
      </c>
      <c r="K8" t="s">
        <v>31</v>
      </c>
      <c r="L8">
        <v>30</v>
      </c>
      <c r="M8" s="4">
        <v>235</v>
      </c>
      <c r="N8" s="3" t="str">
        <f t="shared" si="0"/>
        <v>Huge Amount</v>
      </c>
      <c r="O8" s="4">
        <v>7050</v>
      </c>
      <c r="P8" s="2" t="str">
        <f t="shared" si="1"/>
        <v>Y</v>
      </c>
      <c r="Q8" s="16">
        <f t="shared" si="2"/>
        <v>6697.5</v>
      </c>
    </row>
    <row r="9" spans="1:17" x14ac:dyDescent="0.25">
      <c r="A9">
        <v>5</v>
      </c>
      <c r="B9" s="1">
        <v>43842</v>
      </c>
      <c r="C9" s="2" t="s">
        <v>14</v>
      </c>
      <c r="D9" s="5" t="s">
        <v>15</v>
      </c>
      <c r="E9" s="2" t="s">
        <v>16</v>
      </c>
      <c r="F9" s="2">
        <v>166</v>
      </c>
      <c r="G9" s="2" t="str">
        <f>VLOOKUP(F9,'Customer Info'!$A$4:$C$12,2,FALSE)</f>
        <v>Port Royale</v>
      </c>
      <c r="H9" s="2" t="str">
        <f>VLOOKUP(G9,'Customer Info'!$B$4:$C$12,2,FALSE)</f>
        <v>Dan Hill</v>
      </c>
      <c r="I9" t="s">
        <v>32</v>
      </c>
      <c r="J9" t="s">
        <v>33</v>
      </c>
      <c r="K9" t="s">
        <v>34</v>
      </c>
      <c r="L9">
        <v>32</v>
      </c>
      <c r="M9" s="4">
        <v>295</v>
      </c>
      <c r="N9" s="3" t="str">
        <f t="shared" si="0"/>
        <v>Huge Amount</v>
      </c>
      <c r="O9" s="4">
        <v>9440</v>
      </c>
      <c r="P9" s="2" t="str">
        <f t="shared" si="1"/>
        <v>Y</v>
      </c>
      <c r="Q9" s="16">
        <f t="shared" si="2"/>
        <v>8968</v>
      </c>
    </row>
    <row r="10" spans="1:17" x14ac:dyDescent="0.25">
      <c r="A10">
        <v>6</v>
      </c>
      <c r="B10" s="1">
        <v>43845</v>
      </c>
      <c r="C10" s="2" t="s">
        <v>14</v>
      </c>
      <c r="D10" s="5" t="s">
        <v>35</v>
      </c>
      <c r="E10" s="2" t="s">
        <v>16</v>
      </c>
      <c r="F10" s="2">
        <v>136</v>
      </c>
      <c r="G10" s="2" t="str">
        <f>VLOOKUP(F10,'Customer Info'!$A$4:$C$12,2,FALSE)</f>
        <v>Telmark</v>
      </c>
      <c r="H10" s="2" t="str">
        <f>VLOOKUP(G10,'Customer Info'!$B$4:$C$12,2,FALSE)</f>
        <v>Emily Flores</v>
      </c>
      <c r="I10" t="s">
        <v>26</v>
      </c>
      <c r="J10" t="s">
        <v>30</v>
      </c>
      <c r="K10" t="s">
        <v>36</v>
      </c>
      <c r="L10">
        <v>14</v>
      </c>
      <c r="M10" s="4">
        <v>350</v>
      </c>
      <c r="N10" s="3" t="str">
        <f t="shared" si="0"/>
        <v>Small Amount</v>
      </c>
      <c r="O10" s="4">
        <v>4900</v>
      </c>
      <c r="P10" s="2" t="str">
        <f t="shared" si="1"/>
        <v>N</v>
      </c>
      <c r="Q10" s="16">
        <f t="shared" si="2"/>
        <v>4900</v>
      </c>
    </row>
    <row r="11" spans="1:17" x14ac:dyDescent="0.25">
      <c r="A11">
        <v>7</v>
      </c>
      <c r="B11" s="1">
        <v>43848</v>
      </c>
      <c r="C11" s="2" t="s">
        <v>14</v>
      </c>
      <c r="D11" s="5" t="s">
        <v>37</v>
      </c>
      <c r="E11" s="2" t="s">
        <v>29</v>
      </c>
      <c r="F11" s="2">
        <v>152</v>
      </c>
      <c r="G11" s="2" t="str">
        <f>VLOOKUP(F11,'Customer Info'!$A$4:$C$12,2,FALSE)</f>
        <v>Secspace</v>
      </c>
      <c r="H11" s="2" t="str">
        <f>VLOOKUP(G11,'Customer Info'!$B$4:$C$12,2,FALSE)</f>
        <v>Rob Nelson</v>
      </c>
      <c r="I11" t="s">
        <v>38</v>
      </c>
      <c r="J11" t="s">
        <v>39</v>
      </c>
      <c r="K11" t="s">
        <v>40</v>
      </c>
      <c r="L11">
        <v>8</v>
      </c>
      <c r="M11" s="4">
        <v>375</v>
      </c>
      <c r="N11" s="3" t="str">
        <f t="shared" si="0"/>
        <v>Small Amount</v>
      </c>
      <c r="O11" s="4">
        <v>3000</v>
      </c>
      <c r="P11" s="2" t="str">
        <f t="shared" si="1"/>
        <v>N</v>
      </c>
      <c r="Q11" s="16">
        <f t="shared" si="2"/>
        <v>3000</v>
      </c>
    </row>
    <row r="12" spans="1:17" x14ac:dyDescent="0.25">
      <c r="A12">
        <v>8</v>
      </c>
      <c r="B12" s="1">
        <v>43852</v>
      </c>
      <c r="C12" s="2" t="s">
        <v>14</v>
      </c>
      <c r="D12" s="5" t="s">
        <v>20</v>
      </c>
      <c r="E12" s="2" t="s">
        <v>21</v>
      </c>
      <c r="F12" s="2">
        <v>132</v>
      </c>
      <c r="G12" s="2" t="str">
        <f>VLOOKUP(F12,'Customer Info'!$A$4:$C$12,2,FALSE)</f>
        <v>Bankia</v>
      </c>
      <c r="H12" s="2" t="str">
        <f>VLOOKUP(G12,'Customer Info'!$B$4:$C$12,2,FALSE)</f>
        <v>Lucas Adams</v>
      </c>
      <c r="I12" t="s">
        <v>17</v>
      </c>
      <c r="J12" t="s">
        <v>30</v>
      </c>
      <c r="K12" t="s">
        <v>31</v>
      </c>
      <c r="L12">
        <v>22</v>
      </c>
      <c r="M12" s="4">
        <v>235</v>
      </c>
      <c r="N12" s="3" t="str">
        <f t="shared" si="0"/>
        <v>Huge Amount</v>
      </c>
      <c r="O12" s="4">
        <v>5170</v>
      </c>
      <c r="P12" s="2" t="str">
        <f t="shared" si="1"/>
        <v>Y</v>
      </c>
      <c r="Q12" s="16">
        <f t="shared" si="2"/>
        <v>4911.5</v>
      </c>
    </row>
    <row r="13" spans="1:17" x14ac:dyDescent="0.25">
      <c r="A13">
        <v>9</v>
      </c>
      <c r="B13" s="1">
        <v>43852</v>
      </c>
      <c r="C13" s="2" t="s">
        <v>14</v>
      </c>
      <c r="D13" s="5" t="s">
        <v>25</v>
      </c>
      <c r="E13" s="2" t="s">
        <v>21</v>
      </c>
      <c r="F13" s="2">
        <v>136</v>
      </c>
      <c r="G13" s="2" t="str">
        <f>VLOOKUP(F13,'Customer Info'!$A$4:$C$12,2,FALSE)</f>
        <v>Telmark</v>
      </c>
      <c r="H13" s="2" t="str">
        <f>VLOOKUP(G13,'Customer Info'!$B$4:$C$12,2,FALSE)</f>
        <v>Emily Flores</v>
      </c>
      <c r="I13" t="s">
        <v>22</v>
      </c>
      <c r="J13" t="s">
        <v>30</v>
      </c>
      <c r="K13" t="s">
        <v>41</v>
      </c>
      <c r="L13">
        <v>40</v>
      </c>
      <c r="M13" s="4">
        <v>260</v>
      </c>
      <c r="N13" s="3" t="str">
        <f t="shared" si="0"/>
        <v>Huge Amount</v>
      </c>
      <c r="O13" s="4">
        <v>10400</v>
      </c>
      <c r="P13" s="2" t="str">
        <f t="shared" si="1"/>
        <v>Y</v>
      </c>
      <c r="Q13" s="16">
        <f t="shared" si="2"/>
        <v>9880</v>
      </c>
    </row>
    <row r="14" spans="1:17" x14ac:dyDescent="0.25">
      <c r="A14">
        <v>10</v>
      </c>
      <c r="B14" s="1">
        <v>43856</v>
      </c>
      <c r="C14" s="2" t="s">
        <v>14</v>
      </c>
      <c r="D14" s="5" t="s">
        <v>15</v>
      </c>
      <c r="E14" s="2" t="s">
        <v>16</v>
      </c>
      <c r="F14" s="2">
        <v>166</v>
      </c>
      <c r="G14" s="2" t="str">
        <f>VLOOKUP(F14,'Customer Info'!$A$4:$C$12,2,FALSE)</f>
        <v>Port Royale</v>
      </c>
      <c r="H14" s="2" t="str">
        <f>VLOOKUP(G14,'Customer Info'!$B$4:$C$12,2,FALSE)</f>
        <v>Dan Hill</v>
      </c>
      <c r="I14" t="s">
        <v>26</v>
      </c>
      <c r="J14" t="s">
        <v>18</v>
      </c>
      <c r="K14" t="s">
        <v>27</v>
      </c>
      <c r="L14">
        <v>25</v>
      </c>
      <c r="M14" s="4">
        <v>350</v>
      </c>
      <c r="N14" s="3" t="str">
        <f t="shared" si="0"/>
        <v>Small Amount</v>
      </c>
      <c r="O14" s="4">
        <v>8750</v>
      </c>
      <c r="P14" s="2" t="str">
        <f t="shared" si="1"/>
        <v>Y</v>
      </c>
      <c r="Q14" s="16">
        <f t="shared" si="2"/>
        <v>8312.5</v>
      </c>
    </row>
    <row r="15" spans="1:17" x14ac:dyDescent="0.25">
      <c r="A15">
        <v>11</v>
      </c>
      <c r="B15" s="1">
        <v>43858</v>
      </c>
      <c r="C15" s="2" t="s">
        <v>14</v>
      </c>
      <c r="D15" s="5" t="s">
        <v>37</v>
      </c>
      <c r="E15" s="2" t="s">
        <v>29</v>
      </c>
      <c r="F15" s="2">
        <v>157</v>
      </c>
      <c r="G15" s="2" t="str">
        <f>VLOOKUP(F15,'Customer Info'!$A$4:$C$12,2,FALSE)</f>
        <v>MarkPlus</v>
      </c>
      <c r="H15" s="2" t="str">
        <f>VLOOKUP(G15,'Customer Info'!$B$4:$C$12,2,FALSE)</f>
        <v>Matt Reed</v>
      </c>
      <c r="I15" t="s">
        <v>26</v>
      </c>
      <c r="J15" t="s">
        <v>18</v>
      </c>
      <c r="K15" t="s">
        <v>27</v>
      </c>
      <c r="L15">
        <v>33</v>
      </c>
      <c r="M15" s="4">
        <v>350</v>
      </c>
      <c r="N15" s="3" t="str">
        <f t="shared" si="0"/>
        <v>Small Amount</v>
      </c>
      <c r="O15" s="4">
        <v>11550</v>
      </c>
      <c r="P15" s="2" t="str">
        <f t="shared" si="1"/>
        <v>Y</v>
      </c>
      <c r="Q15" s="16">
        <f t="shared" si="2"/>
        <v>10972.5</v>
      </c>
    </row>
    <row r="16" spans="1:17" x14ac:dyDescent="0.25">
      <c r="A16">
        <v>12</v>
      </c>
      <c r="B16" s="1">
        <v>43865</v>
      </c>
      <c r="C16" s="2" t="s">
        <v>42</v>
      </c>
      <c r="D16" s="5" t="s">
        <v>28</v>
      </c>
      <c r="E16" s="2" t="s">
        <v>29</v>
      </c>
      <c r="F16" s="2">
        <v>178</v>
      </c>
      <c r="G16" s="2" t="str">
        <f>VLOOKUP(F16,'Customer Info'!$A$4:$C$12,2,FALSE)</f>
        <v>Vento</v>
      </c>
      <c r="H16" s="2" t="str">
        <f>VLOOKUP(G16,'Customer Info'!$B$4:$C$12,2,FALSE)</f>
        <v>Amanda Wood</v>
      </c>
      <c r="I16" t="s">
        <v>32</v>
      </c>
      <c r="J16" t="s">
        <v>39</v>
      </c>
      <c r="K16" t="s">
        <v>43</v>
      </c>
      <c r="L16">
        <v>15</v>
      </c>
      <c r="M16" s="4">
        <v>295</v>
      </c>
      <c r="N16" s="3" t="str">
        <f t="shared" si="0"/>
        <v>Huge Amount</v>
      </c>
      <c r="O16" s="4">
        <v>4425</v>
      </c>
      <c r="P16" s="2" t="str">
        <f t="shared" si="1"/>
        <v>N</v>
      </c>
      <c r="Q16" s="16">
        <f t="shared" si="2"/>
        <v>4425</v>
      </c>
    </row>
    <row r="17" spans="1:17" x14ac:dyDescent="0.25">
      <c r="A17">
        <v>13</v>
      </c>
      <c r="B17" s="1">
        <v>43868</v>
      </c>
      <c r="C17" s="2" t="s">
        <v>42</v>
      </c>
      <c r="D17" s="5" t="s">
        <v>15</v>
      </c>
      <c r="E17" s="2" t="s">
        <v>16</v>
      </c>
      <c r="F17" s="2">
        <v>180</v>
      </c>
      <c r="G17" s="2" t="str">
        <f>VLOOKUP(F17,'Customer Info'!$A$4:$C$12,2,FALSE)</f>
        <v>Milago</v>
      </c>
      <c r="H17" s="2" t="str">
        <f>VLOOKUP(G17,'Customer Info'!$B$4:$C$12,2,FALSE)</f>
        <v>Sam Cooper</v>
      </c>
      <c r="I17" t="s">
        <v>38</v>
      </c>
      <c r="J17" t="s">
        <v>33</v>
      </c>
      <c r="K17" t="s">
        <v>44</v>
      </c>
      <c r="L17">
        <v>10</v>
      </c>
      <c r="M17" s="4">
        <v>375</v>
      </c>
      <c r="N17" s="3" t="str">
        <f t="shared" si="0"/>
        <v>Small Amount</v>
      </c>
      <c r="O17" s="4">
        <v>3750</v>
      </c>
      <c r="P17" s="2" t="str">
        <f t="shared" si="1"/>
        <v>N</v>
      </c>
      <c r="Q17" s="16">
        <f t="shared" si="2"/>
        <v>3750</v>
      </c>
    </row>
    <row r="18" spans="1:17" x14ac:dyDescent="0.25">
      <c r="A18">
        <v>14</v>
      </c>
      <c r="B18" s="1">
        <v>43869</v>
      </c>
      <c r="C18" s="2" t="s">
        <v>42</v>
      </c>
      <c r="D18" s="5" t="s">
        <v>542</v>
      </c>
      <c r="E18" s="2" t="s">
        <v>21</v>
      </c>
      <c r="F18" s="2">
        <v>132</v>
      </c>
      <c r="G18" s="2" t="str">
        <f>VLOOKUP(F18,'Customer Info'!$A$4:$C$12,2,FALSE)</f>
        <v>Bankia</v>
      </c>
      <c r="H18" s="2" t="str">
        <f>VLOOKUP(G18,'Customer Info'!$B$4:$C$12,2,FALSE)</f>
        <v>Lucas Adams</v>
      </c>
      <c r="I18" t="s">
        <v>22</v>
      </c>
      <c r="J18" t="s">
        <v>30</v>
      </c>
      <c r="K18" t="s">
        <v>41</v>
      </c>
      <c r="L18">
        <v>45</v>
      </c>
      <c r="M18" s="4">
        <v>260</v>
      </c>
      <c r="N18" s="3" t="str">
        <f t="shared" si="0"/>
        <v>Huge Amount</v>
      </c>
      <c r="O18" s="4">
        <v>11700</v>
      </c>
      <c r="P18" s="2" t="str">
        <f t="shared" si="1"/>
        <v>Y</v>
      </c>
      <c r="Q18" s="16">
        <f t="shared" si="2"/>
        <v>11115</v>
      </c>
    </row>
    <row r="19" spans="1:17" x14ac:dyDescent="0.25">
      <c r="A19">
        <v>15</v>
      </c>
      <c r="B19" s="1">
        <v>43871</v>
      </c>
      <c r="C19" s="2" t="s">
        <v>42</v>
      </c>
      <c r="D19" s="5" t="s">
        <v>20</v>
      </c>
      <c r="E19" s="2" t="s">
        <v>21</v>
      </c>
      <c r="F19" s="2">
        <v>180</v>
      </c>
      <c r="G19" s="2" t="str">
        <f>VLOOKUP(F19,'Customer Info'!$A$4:$C$12,2,FALSE)</f>
        <v>Milago</v>
      </c>
      <c r="H19" s="2" t="str">
        <f>VLOOKUP(G19,'Customer Info'!$B$4:$C$12,2,FALSE)</f>
        <v>Sam Cooper</v>
      </c>
      <c r="I19" t="s">
        <v>26</v>
      </c>
      <c r="J19" t="s">
        <v>39</v>
      </c>
      <c r="K19" t="s">
        <v>46</v>
      </c>
      <c r="L19">
        <v>32</v>
      </c>
      <c r="M19" s="4">
        <v>350</v>
      </c>
      <c r="N19" s="3" t="str">
        <f t="shared" si="0"/>
        <v>Small Amount</v>
      </c>
      <c r="O19" s="4">
        <v>11200</v>
      </c>
      <c r="P19" s="2" t="str">
        <f t="shared" si="1"/>
        <v>Y</v>
      </c>
      <c r="Q19" s="16">
        <f t="shared" si="2"/>
        <v>10640</v>
      </c>
    </row>
    <row r="20" spans="1:17" x14ac:dyDescent="0.25">
      <c r="A20">
        <v>16</v>
      </c>
      <c r="B20" s="1">
        <v>43873</v>
      </c>
      <c r="C20" s="2" t="s">
        <v>42</v>
      </c>
      <c r="D20" s="5" t="s">
        <v>28</v>
      </c>
      <c r="E20" s="2" t="s">
        <v>29</v>
      </c>
      <c r="F20" s="2">
        <v>166</v>
      </c>
      <c r="G20" s="2" t="str">
        <f>VLOOKUP(F20,'Customer Info'!$A$4:$C$12,2,FALSE)</f>
        <v>Port Royale</v>
      </c>
      <c r="H20" s="2" t="str">
        <f>VLOOKUP(G20,'Customer Info'!$B$4:$C$12,2,FALSE)</f>
        <v>Dan Hill</v>
      </c>
      <c r="I20" t="s">
        <v>26</v>
      </c>
      <c r="J20" t="s">
        <v>18</v>
      </c>
      <c r="K20" t="s">
        <v>27</v>
      </c>
      <c r="L20">
        <v>28</v>
      </c>
      <c r="M20" s="4">
        <v>350</v>
      </c>
      <c r="N20" s="3" t="str">
        <f t="shared" si="0"/>
        <v>Small Amount</v>
      </c>
      <c r="O20" s="4">
        <v>9800</v>
      </c>
      <c r="P20" s="2" t="str">
        <f t="shared" si="1"/>
        <v>Y</v>
      </c>
      <c r="Q20" s="16">
        <f t="shared" si="2"/>
        <v>9310</v>
      </c>
    </row>
    <row r="21" spans="1:17" x14ac:dyDescent="0.25">
      <c r="A21">
        <v>17</v>
      </c>
      <c r="B21" s="1">
        <v>43875</v>
      </c>
      <c r="C21" s="2" t="s">
        <v>42</v>
      </c>
      <c r="D21" s="5" t="s">
        <v>25</v>
      </c>
      <c r="E21" s="2" t="s">
        <v>21</v>
      </c>
      <c r="F21" s="2">
        <v>162</v>
      </c>
      <c r="G21" s="2" t="str">
        <f>VLOOKUP(F21,'Customer Info'!$A$4:$C$12,2,FALSE)</f>
        <v>Cruise</v>
      </c>
      <c r="H21" s="2" t="str">
        <f>VLOOKUP(G21,'Customer Info'!$B$4:$C$12,2,FALSE)</f>
        <v>Denise Harris</v>
      </c>
      <c r="I21" t="s">
        <v>47</v>
      </c>
      <c r="J21" t="s">
        <v>23</v>
      </c>
      <c r="K21" t="s">
        <v>48</v>
      </c>
      <c r="L21">
        <v>10</v>
      </c>
      <c r="M21" s="4">
        <v>220</v>
      </c>
      <c r="N21" s="3" t="str">
        <f t="shared" si="0"/>
        <v>Huge Amount</v>
      </c>
      <c r="O21" s="4">
        <v>2200</v>
      </c>
      <c r="P21" s="2" t="str">
        <f t="shared" si="1"/>
        <v>N</v>
      </c>
      <c r="Q21" s="16">
        <f t="shared" si="2"/>
        <v>2200</v>
      </c>
    </row>
    <row r="22" spans="1:17" x14ac:dyDescent="0.25">
      <c r="A22">
        <v>18</v>
      </c>
      <c r="B22" s="1">
        <v>43876</v>
      </c>
      <c r="C22" s="2" t="s">
        <v>42</v>
      </c>
      <c r="D22" s="5" t="s">
        <v>15</v>
      </c>
      <c r="E22" s="2" t="s">
        <v>16</v>
      </c>
      <c r="F22" s="2">
        <v>136</v>
      </c>
      <c r="G22" s="2" t="str">
        <f>VLOOKUP(F22,'Customer Info'!$A$4:$C$12,2,FALSE)</f>
        <v>Telmark</v>
      </c>
      <c r="H22" s="2" t="str">
        <f>VLOOKUP(G22,'Customer Info'!$B$4:$C$12,2,FALSE)</f>
        <v>Emily Flores</v>
      </c>
      <c r="I22" t="s">
        <v>22</v>
      </c>
      <c r="J22" t="s">
        <v>30</v>
      </c>
      <c r="K22" t="s">
        <v>41</v>
      </c>
      <c r="L22">
        <v>16</v>
      </c>
      <c r="M22" s="4">
        <v>260</v>
      </c>
      <c r="N22" s="3" t="str">
        <f t="shared" si="0"/>
        <v>Huge Amount</v>
      </c>
      <c r="O22" s="4">
        <v>4160</v>
      </c>
      <c r="P22" s="2" t="str">
        <f t="shared" si="1"/>
        <v>N</v>
      </c>
      <c r="Q22" s="16">
        <f t="shared" si="2"/>
        <v>4160</v>
      </c>
    </row>
    <row r="23" spans="1:17" x14ac:dyDescent="0.25">
      <c r="A23">
        <v>19</v>
      </c>
      <c r="B23" s="1">
        <v>43880</v>
      </c>
      <c r="C23" s="2" t="s">
        <v>42</v>
      </c>
      <c r="D23" s="5" t="s">
        <v>37</v>
      </c>
      <c r="E23" s="2" t="s">
        <v>29</v>
      </c>
      <c r="F23" s="2">
        <v>132</v>
      </c>
      <c r="G23" s="2" t="str">
        <f>VLOOKUP(F23,'Customer Info'!$A$4:$C$12,2,FALSE)</f>
        <v>Bankia</v>
      </c>
      <c r="H23" s="2" t="str">
        <f>VLOOKUP(G23,'Customer Info'!$B$4:$C$12,2,FALSE)</f>
        <v>Lucas Adams</v>
      </c>
      <c r="I23" t="s">
        <v>17</v>
      </c>
      <c r="J23" t="s">
        <v>30</v>
      </c>
      <c r="K23" t="s">
        <v>31</v>
      </c>
      <c r="L23">
        <v>35</v>
      </c>
      <c r="M23" s="4">
        <v>235</v>
      </c>
      <c r="N23" s="3" t="str">
        <f t="shared" si="0"/>
        <v>Huge Amount</v>
      </c>
      <c r="O23" s="4">
        <v>8225</v>
      </c>
      <c r="P23" s="2" t="str">
        <f t="shared" si="1"/>
        <v>Y</v>
      </c>
      <c r="Q23" s="16">
        <f t="shared" si="2"/>
        <v>7813.75</v>
      </c>
    </row>
    <row r="24" spans="1:17" x14ac:dyDescent="0.25">
      <c r="A24">
        <v>20</v>
      </c>
      <c r="B24" s="1">
        <v>43882</v>
      </c>
      <c r="C24" s="2" t="s">
        <v>42</v>
      </c>
      <c r="D24" s="5" t="s">
        <v>20</v>
      </c>
      <c r="E24" s="2" t="s">
        <v>21</v>
      </c>
      <c r="F24" s="2">
        <v>132</v>
      </c>
      <c r="G24" s="2" t="str">
        <f>VLOOKUP(F24,'Customer Info'!$A$4:$C$12,2,FALSE)</f>
        <v>Bankia</v>
      </c>
      <c r="H24" s="2" t="str">
        <f>VLOOKUP(G24,'Customer Info'!$B$4:$C$12,2,FALSE)</f>
        <v>Lucas Adams</v>
      </c>
      <c r="I24" t="s">
        <v>32</v>
      </c>
      <c r="J24" t="s">
        <v>18</v>
      </c>
      <c r="K24" t="s">
        <v>49</v>
      </c>
      <c r="L24">
        <v>12</v>
      </c>
      <c r="M24" s="4">
        <v>295</v>
      </c>
      <c r="N24" s="3" t="str">
        <f t="shared" si="0"/>
        <v>Huge Amount</v>
      </c>
      <c r="O24" s="4">
        <v>3540</v>
      </c>
      <c r="P24" s="2" t="str">
        <f t="shared" si="1"/>
        <v>N</v>
      </c>
      <c r="Q24" s="16">
        <f t="shared" si="2"/>
        <v>3540</v>
      </c>
    </row>
    <row r="25" spans="1:17" x14ac:dyDescent="0.25">
      <c r="A25">
        <v>21</v>
      </c>
      <c r="B25" s="1">
        <v>43887</v>
      </c>
      <c r="C25" s="2" t="s">
        <v>42</v>
      </c>
      <c r="D25" s="5" t="s">
        <v>28</v>
      </c>
      <c r="E25" s="2" t="s">
        <v>29</v>
      </c>
      <c r="F25" s="2">
        <v>136</v>
      </c>
      <c r="G25" s="2" t="str">
        <f>VLOOKUP(F25,'Customer Info'!$A$4:$C$12,2,FALSE)</f>
        <v>Telmark</v>
      </c>
      <c r="H25" s="2" t="str">
        <f>VLOOKUP(G25,'Customer Info'!$B$4:$C$12,2,FALSE)</f>
        <v>Emily Flores</v>
      </c>
      <c r="I25" t="s">
        <v>38</v>
      </c>
      <c r="J25" t="s">
        <v>33</v>
      </c>
      <c r="K25" t="s">
        <v>44</v>
      </c>
      <c r="L25">
        <v>40</v>
      </c>
      <c r="M25" s="4">
        <v>375</v>
      </c>
      <c r="N25" s="3" t="str">
        <f t="shared" si="0"/>
        <v>Small Amount</v>
      </c>
      <c r="O25" s="4">
        <v>15000</v>
      </c>
      <c r="P25" s="2" t="str">
        <f t="shared" si="1"/>
        <v>Y</v>
      </c>
      <c r="Q25" s="16">
        <f t="shared" si="2"/>
        <v>14250</v>
      </c>
    </row>
    <row r="26" spans="1:17" x14ac:dyDescent="0.25">
      <c r="A26">
        <v>22</v>
      </c>
      <c r="B26" s="1">
        <v>43889</v>
      </c>
      <c r="C26" s="2" t="s">
        <v>42</v>
      </c>
      <c r="D26" s="5" t="s">
        <v>35</v>
      </c>
      <c r="E26" s="2" t="s">
        <v>16</v>
      </c>
      <c r="F26" s="2">
        <v>144</v>
      </c>
      <c r="G26" s="2" t="str">
        <f>VLOOKUP(F26,'Customer Info'!$A$4:$C$12,2,FALSE)</f>
        <v>Affinity</v>
      </c>
      <c r="H26" s="2" t="str">
        <f>VLOOKUP(G26,'Customer Info'!$B$4:$C$12,2,FALSE)</f>
        <v>Christina Bell</v>
      </c>
      <c r="I26" t="s">
        <v>26</v>
      </c>
      <c r="J26" t="s">
        <v>30</v>
      </c>
      <c r="K26" t="s">
        <v>36</v>
      </c>
      <c r="L26">
        <v>10</v>
      </c>
      <c r="M26" s="4">
        <v>350</v>
      </c>
      <c r="N26" s="3" t="str">
        <f t="shared" si="0"/>
        <v>Small Amount</v>
      </c>
      <c r="O26" s="4">
        <v>3500</v>
      </c>
      <c r="P26" s="2" t="str">
        <f t="shared" si="1"/>
        <v>N</v>
      </c>
      <c r="Q26" s="16">
        <f t="shared" si="2"/>
        <v>3500</v>
      </c>
    </row>
    <row r="27" spans="1:17" x14ac:dyDescent="0.25">
      <c r="A27">
        <v>23</v>
      </c>
      <c r="B27" s="1">
        <v>43891</v>
      </c>
      <c r="C27" s="2" t="s">
        <v>50</v>
      </c>
      <c r="D27" s="5" t="s">
        <v>25</v>
      </c>
      <c r="E27" s="2" t="s">
        <v>21</v>
      </c>
      <c r="F27" s="2">
        <v>132</v>
      </c>
      <c r="G27" s="2" t="str">
        <f>VLOOKUP(F27,'Customer Info'!$A$4:$C$12,2,FALSE)</f>
        <v>Bankia</v>
      </c>
      <c r="H27" s="2" t="str">
        <f>VLOOKUP(G27,'Customer Info'!$B$4:$C$12,2,FALSE)</f>
        <v>Lucas Adams</v>
      </c>
      <c r="I27" t="s">
        <v>38</v>
      </c>
      <c r="J27" t="s">
        <v>18</v>
      </c>
      <c r="K27" t="s">
        <v>51</v>
      </c>
      <c r="L27">
        <v>25</v>
      </c>
      <c r="M27" s="4">
        <v>375</v>
      </c>
      <c r="N27" s="3" t="str">
        <f t="shared" si="0"/>
        <v>Small Amount</v>
      </c>
      <c r="O27" s="4">
        <v>9375</v>
      </c>
      <c r="P27" s="2" t="str">
        <f t="shared" si="1"/>
        <v>Y</v>
      </c>
      <c r="Q27" s="16">
        <f t="shared" si="2"/>
        <v>8906.25</v>
      </c>
    </row>
    <row r="28" spans="1:17" x14ac:dyDescent="0.25">
      <c r="A28">
        <v>24</v>
      </c>
      <c r="B28" s="1">
        <v>43894</v>
      </c>
      <c r="C28" s="2" t="s">
        <v>50</v>
      </c>
      <c r="D28" s="5" t="s">
        <v>45</v>
      </c>
      <c r="E28" s="2" t="s">
        <v>21</v>
      </c>
      <c r="F28" s="2">
        <v>162</v>
      </c>
      <c r="G28" s="2" t="str">
        <f>VLOOKUP(F28,'Customer Info'!$A$4:$C$12,2,FALSE)</f>
        <v>Cruise</v>
      </c>
      <c r="H28" s="2" t="str">
        <f>VLOOKUP(G28,'Customer Info'!$B$4:$C$12,2,FALSE)</f>
        <v>Denise Harris</v>
      </c>
      <c r="I28" t="s">
        <v>22</v>
      </c>
      <c r="J28" t="s">
        <v>18</v>
      </c>
      <c r="K28" t="s">
        <v>52</v>
      </c>
      <c r="L28">
        <v>50</v>
      </c>
      <c r="M28" s="4">
        <v>260</v>
      </c>
      <c r="N28" s="3" t="str">
        <f t="shared" si="0"/>
        <v>Huge Amount</v>
      </c>
      <c r="O28" s="4">
        <v>13000</v>
      </c>
      <c r="P28" s="2" t="str">
        <f t="shared" si="1"/>
        <v>Y</v>
      </c>
      <c r="Q28" s="16">
        <f t="shared" si="2"/>
        <v>12350</v>
      </c>
    </row>
    <row r="29" spans="1:17" x14ac:dyDescent="0.25">
      <c r="A29">
        <v>25</v>
      </c>
      <c r="B29" s="1">
        <v>43897</v>
      </c>
      <c r="C29" s="2" t="s">
        <v>50</v>
      </c>
      <c r="D29" s="5" t="s">
        <v>20</v>
      </c>
      <c r="E29" s="2" t="s">
        <v>21</v>
      </c>
      <c r="F29" s="2">
        <v>180</v>
      </c>
      <c r="G29" s="2" t="str">
        <f>VLOOKUP(F29,'Customer Info'!$A$4:$C$12,2,FALSE)</f>
        <v>Milago</v>
      </c>
      <c r="H29" s="2" t="str">
        <f>VLOOKUP(G29,'Customer Info'!$B$4:$C$12,2,FALSE)</f>
        <v>Sam Cooper</v>
      </c>
      <c r="I29" t="s">
        <v>17</v>
      </c>
      <c r="J29" t="s">
        <v>39</v>
      </c>
      <c r="K29" t="s">
        <v>53</v>
      </c>
      <c r="L29">
        <v>22</v>
      </c>
      <c r="M29" s="4">
        <v>235</v>
      </c>
      <c r="N29" s="3" t="str">
        <f t="shared" si="0"/>
        <v>Huge Amount</v>
      </c>
      <c r="O29" s="4">
        <v>5170</v>
      </c>
      <c r="P29" s="2" t="str">
        <f t="shared" si="1"/>
        <v>Y</v>
      </c>
      <c r="Q29" s="16">
        <f t="shared" si="2"/>
        <v>4911.5</v>
      </c>
    </row>
    <row r="30" spans="1:17" x14ac:dyDescent="0.25">
      <c r="A30">
        <v>26</v>
      </c>
      <c r="B30" s="1">
        <v>43899</v>
      </c>
      <c r="C30" s="2" t="s">
        <v>50</v>
      </c>
      <c r="D30" s="5" t="s">
        <v>15</v>
      </c>
      <c r="E30" s="2" t="s">
        <v>16</v>
      </c>
      <c r="F30" s="2">
        <v>144</v>
      </c>
      <c r="G30" s="2" t="str">
        <f>VLOOKUP(F30,'Customer Info'!$A$4:$C$12,2,FALSE)</f>
        <v>Affinity</v>
      </c>
      <c r="H30" s="2" t="str">
        <f>VLOOKUP(G30,'Customer Info'!$B$4:$C$12,2,FALSE)</f>
        <v>Christina Bell</v>
      </c>
      <c r="I30" t="s">
        <v>32</v>
      </c>
      <c r="J30" t="s">
        <v>30</v>
      </c>
      <c r="K30" t="s">
        <v>54</v>
      </c>
      <c r="L30">
        <v>15</v>
      </c>
      <c r="M30" s="4">
        <v>295</v>
      </c>
      <c r="N30" s="3" t="str">
        <f t="shared" si="0"/>
        <v>Huge Amount</v>
      </c>
      <c r="O30" s="4">
        <v>4425</v>
      </c>
      <c r="P30" s="2" t="str">
        <f t="shared" si="1"/>
        <v>N</v>
      </c>
      <c r="Q30" s="16">
        <f t="shared" si="2"/>
        <v>4425</v>
      </c>
    </row>
    <row r="31" spans="1:17" x14ac:dyDescent="0.25">
      <c r="A31">
        <v>27</v>
      </c>
      <c r="B31" s="1">
        <v>43901</v>
      </c>
      <c r="C31" s="2" t="s">
        <v>50</v>
      </c>
      <c r="D31" s="5" t="s">
        <v>35</v>
      </c>
      <c r="E31" s="2" t="s">
        <v>16</v>
      </c>
      <c r="F31" s="2">
        <v>166</v>
      </c>
      <c r="G31" s="2" t="str">
        <f>VLOOKUP(F31,'Customer Info'!$A$4:$C$12,2,FALSE)</f>
        <v>Port Royale</v>
      </c>
      <c r="H31" s="2" t="str">
        <f>VLOOKUP(G31,'Customer Info'!$B$4:$C$12,2,FALSE)</f>
        <v>Dan Hill</v>
      </c>
      <c r="I31" t="s">
        <v>47</v>
      </c>
      <c r="J31" t="s">
        <v>39</v>
      </c>
      <c r="K31" t="s">
        <v>55</v>
      </c>
      <c r="L31">
        <v>10</v>
      </c>
      <c r="M31" s="4">
        <v>220</v>
      </c>
      <c r="N31" s="3" t="str">
        <f t="shared" si="0"/>
        <v>Huge Amount</v>
      </c>
      <c r="O31" s="4">
        <v>2200</v>
      </c>
      <c r="P31" s="2" t="str">
        <f t="shared" si="1"/>
        <v>N</v>
      </c>
      <c r="Q31" s="16">
        <f t="shared" si="2"/>
        <v>2200</v>
      </c>
    </row>
    <row r="32" spans="1:17" x14ac:dyDescent="0.25">
      <c r="A32">
        <v>28</v>
      </c>
      <c r="B32" s="1">
        <v>43902</v>
      </c>
      <c r="C32" s="2" t="s">
        <v>50</v>
      </c>
      <c r="D32" s="5" t="s">
        <v>28</v>
      </c>
      <c r="E32" s="2" t="s">
        <v>29</v>
      </c>
      <c r="F32" s="2">
        <v>178</v>
      </c>
      <c r="G32" s="2" t="str">
        <f>VLOOKUP(F32,'Customer Info'!$A$4:$C$12,2,FALSE)</f>
        <v>Vento</v>
      </c>
      <c r="H32" s="2" t="str">
        <f>VLOOKUP(G32,'Customer Info'!$B$4:$C$12,2,FALSE)</f>
        <v>Amanda Wood</v>
      </c>
      <c r="I32" t="s">
        <v>26</v>
      </c>
      <c r="J32" t="s">
        <v>18</v>
      </c>
      <c r="K32" t="s">
        <v>27</v>
      </c>
      <c r="L32">
        <v>20</v>
      </c>
      <c r="M32" s="4">
        <v>350</v>
      </c>
      <c r="N32" s="3" t="str">
        <f t="shared" si="0"/>
        <v>Small Amount</v>
      </c>
      <c r="O32" s="4">
        <v>7000</v>
      </c>
      <c r="P32" s="2" t="str">
        <f t="shared" si="1"/>
        <v>Y</v>
      </c>
      <c r="Q32" s="16">
        <f t="shared" si="2"/>
        <v>6650</v>
      </c>
    </row>
    <row r="33" spans="1:17" x14ac:dyDescent="0.25">
      <c r="A33">
        <v>29</v>
      </c>
      <c r="B33" s="1">
        <v>43904</v>
      </c>
      <c r="C33" s="2" t="s">
        <v>50</v>
      </c>
      <c r="D33" s="5" t="s">
        <v>45</v>
      </c>
      <c r="E33" s="2" t="s">
        <v>21</v>
      </c>
      <c r="F33" s="2">
        <v>157</v>
      </c>
      <c r="G33" s="2" t="str">
        <f>VLOOKUP(F33,'Customer Info'!$A$4:$C$12,2,FALSE)</f>
        <v>MarkPlus</v>
      </c>
      <c r="H33" s="2" t="str">
        <f>VLOOKUP(G33,'Customer Info'!$B$4:$C$12,2,FALSE)</f>
        <v>Matt Reed</v>
      </c>
      <c r="I33" t="s">
        <v>17</v>
      </c>
      <c r="J33" t="s">
        <v>33</v>
      </c>
      <c r="K33" t="s">
        <v>56</v>
      </c>
      <c r="L33">
        <v>14</v>
      </c>
      <c r="M33" s="4">
        <v>235</v>
      </c>
      <c r="N33" s="3" t="str">
        <f t="shared" si="0"/>
        <v>Huge Amount</v>
      </c>
      <c r="O33" s="4">
        <v>3290</v>
      </c>
      <c r="P33" s="2" t="str">
        <f t="shared" si="1"/>
        <v>N</v>
      </c>
      <c r="Q33" s="16">
        <f t="shared" si="2"/>
        <v>3290</v>
      </c>
    </row>
    <row r="34" spans="1:17" x14ac:dyDescent="0.25">
      <c r="A34">
        <v>30</v>
      </c>
      <c r="B34" s="1">
        <v>43908</v>
      </c>
      <c r="C34" s="2" t="s">
        <v>50</v>
      </c>
      <c r="D34" s="5" t="s">
        <v>20</v>
      </c>
      <c r="E34" s="2" t="s">
        <v>21</v>
      </c>
      <c r="F34" s="2">
        <v>152</v>
      </c>
      <c r="G34" s="2" t="str">
        <f>VLOOKUP(F34,'Customer Info'!$A$4:$C$12,2,FALSE)</f>
        <v>Secspace</v>
      </c>
      <c r="H34" s="2" t="str">
        <f>VLOOKUP(G34,'Customer Info'!$B$4:$C$12,2,FALSE)</f>
        <v>Rob Nelson</v>
      </c>
      <c r="I34" t="s">
        <v>47</v>
      </c>
      <c r="J34" t="s">
        <v>33</v>
      </c>
      <c r="K34" t="s">
        <v>57</v>
      </c>
      <c r="L34">
        <v>28</v>
      </c>
      <c r="M34" s="4">
        <v>220</v>
      </c>
      <c r="N34" s="3" t="str">
        <f t="shared" si="0"/>
        <v>Huge Amount</v>
      </c>
      <c r="O34" s="4">
        <v>6160</v>
      </c>
      <c r="P34" s="2" t="str">
        <f t="shared" si="1"/>
        <v>Y</v>
      </c>
      <c r="Q34" s="16">
        <f t="shared" si="2"/>
        <v>5852</v>
      </c>
    </row>
    <row r="35" spans="1:17" x14ac:dyDescent="0.25">
      <c r="A35">
        <v>31</v>
      </c>
      <c r="B35" s="1">
        <v>43913</v>
      </c>
      <c r="C35" s="2" t="s">
        <v>50</v>
      </c>
      <c r="D35" s="5" t="s">
        <v>45</v>
      </c>
      <c r="E35" s="2" t="s">
        <v>21</v>
      </c>
      <c r="F35" s="2">
        <v>162</v>
      </c>
      <c r="G35" s="2" t="str">
        <f>VLOOKUP(F35,'Customer Info'!$A$4:$C$12,2,FALSE)</f>
        <v>Cruise</v>
      </c>
      <c r="H35" s="2" t="str">
        <f>VLOOKUP(G35,'Customer Info'!$B$4:$C$12,2,FALSE)</f>
        <v>Denise Harris</v>
      </c>
      <c r="I35" t="s">
        <v>17</v>
      </c>
      <c r="J35" t="s">
        <v>18</v>
      </c>
      <c r="K35" t="s">
        <v>19</v>
      </c>
      <c r="L35">
        <v>12</v>
      </c>
      <c r="M35" s="4">
        <v>235</v>
      </c>
      <c r="N35" s="3" t="str">
        <f t="shared" si="0"/>
        <v>Huge Amount</v>
      </c>
      <c r="O35" s="4">
        <v>2820</v>
      </c>
      <c r="P35" s="2" t="str">
        <f t="shared" si="1"/>
        <v>N</v>
      </c>
      <c r="Q35" s="16">
        <f t="shared" si="2"/>
        <v>2820</v>
      </c>
    </row>
    <row r="36" spans="1:17" x14ac:dyDescent="0.25">
      <c r="A36">
        <v>32</v>
      </c>
      <c r="B36" s="1">
        <v>43914</v>
      </c>
      <c r="C36" s="2" t="s">
        <v>50</v>
      </c>
      <c r="D36" s="5" t="s">
        <v>15</v>
      </c>
      <c r="E36" s="2" t="s">
        <v>16</v>
      </c>
      <c r="F36" s="2">
        <v>180</v>
      </c>
      <c r="G36" s="2" t="str">
        <f>VLOOKUP(F36,'Customer Info'!$A$4:$C$12,2,FALSE)</f>
        <v>Milago</v>
      </c>
      <c r="H36" s="2" t="str">
        <f>VLOOKUP(G36,'Customer Info'!$B$4:$C$12,2,FALSE)</f>
        <v>Sam Cooper</v>
      </c>
      <c r="I36" t="s">
        <v>32</v>
      </c>
      <c r="J36" t="s">
        <v>39</v>
      </c>
      <c r="K36" t="s">
        <v>43</v>
      </c>
      <c r="L36">
        <v>35</v>
      </c>
      <c r="M36" s="4">
        <v>295</v>
      </c>
      <c r="N36" s="3" t="str">
        <f t="shared" si="0"/>
        <v>Huge Amount</v>
      </c>
      <c r="O36" s="4">
        <v>10325</v>
      </c>
      <c r="P36" s="2" t="str">
        <f t="shared" si="1"/>
        <v>Y</v>
      </c>
      <c r="Q36" s="16">
        <f t="shared" si="2"/>
        <v>9808.75</v>
      </c>
    </row>
    <row r="37" spans="1:17" x14ac:dyDescent="0.25">
      <c r="A37">
        <v>33</v>
      </c>
      <c r="B37" s="1">
        <v>43916</v>
      </c>
      <c r="C37" s="2" t="s">
        <v>50</v>
      </c>
      <c r="D37" s="5" t="s">
        <v>28</v>
      </c>
      <c r="E37" s="2" t="s">
        <v>29</v>
      </c>
      <c r="F37" s="2">
        <v>178</v>
      </c>
      <c r="G37" s="2" t="str">
        <f>VLOOKUP(F37,'Customer Info'!$A$4:$C$12,2,FALSE)</f>
        <v>Vento</v>
      </c>
      <c r="H37" s="2" t="str">
        <f>VLOOKUP(G37,'Customer Info'!$B$4:$C$12,2,FALSE)</f>
        <v>Amanda Wood</v>
      </c>
      <c r="I37" t="s">
        <v>38</v>
      </c>
      <c r="J37" t="s">
        <v>39</v>
      </c>
      <c r="K37" t="s">
        <v>40</v>
      </c>
      <c r="L37">
        <v>20</v>
      </c>
      <c r="M37" s="4">
        <v>375</v>
      </c>
      <c r="N37" s="3" t="str">
        <f t="shared" si="0"/>
        <v>Small Amount</v>
      </c>
      <c r="O37" s="4">
        <v>7500</v>
      </c>
      <c r="P37" s="2" t="str">
        <f t="shared" ref="P37:P68" si="3">IF(L37&gt;=20,"Y","N")</f>
        <v>Y</v>
      </c>
      <c r="Q37" s="16">
        <f t="shared" ref="Q37:Q68" si="4">IF(L37&gt;=20,0.95*O37,O37)</f>
        <v>7125</v>
      </c>
    </row>
    <row r="38" spans="1:17" x14ac:dyDescent="0.25">
      <c r="A38">
        <v>34</v>
      </c>
      <c r="B38" s="1">
        <v>43918</v>
      </c>
      <c r="C38" s="2" t="s">
        <v>50</v>
      </c>
      <c r="D38" s="5" t="s">
        <v>35</v>
      </c>
      <c r="E38" s="2" t="s">
        <v>16</v>
      </c>
      <c r="F38" s="2">
        <v>152</v>
      </c>
      <c r="G38" s="2" t="str">
        <f>VLOOKUP(F38,'Customer Info'!$A$4:$C$12,2,FALSE)</f>
        <v>Secspace</v>
      </c>
      <c r="H38" s="2" t="str">
        <f>VLOOKUP(G38,'Customer Info'!$B$4:$C$12,2,FALSE)</f>
        <v>Rob Nelson</v>
      </c>
      <c r="I38" t="s">
        <v>47</v>
      </c>
      <c r="J38" t="s">
        <v>33</v>
      </c>
      <c r="K38" t="s">
        <v>57</v>
      </c>
      <c r="L38">
        <v>45</v>
      </c>
      <c r="M38" s="4">
        <v>220</v>
      </c>
      <c r="N38" s="3" t="str">
        <f t="shared" si="0"/>
        <v>Huge Amount</v>
      </c>
      <c r="O38" s="4">
        <v>9900</v>
      </c>
      <c r="P38" s="2" t="str">
        <f t="shared" si="3"/>
        <v>Y</v>
      </c>
      <c r="Q38" s="16">
        <f t="shared" si="4"/>
        <v>9405</v>
      </c>
    </row>
    <row r="39" spans="1:17" x14ac:dyDescent="0.25">
      <c r="A39">
        <v>35</v>
      </c>
      <c r="B39" s="1">
        <v>43923</v>
      </c>
      <c r="C39" s="2" t="s">
        <v>58</v>
      </c>
      <c r="D39" s="5" t="s">
        <v>20</v>
      </c>
      <c r="E39" s="2" t="s">
        <v>21</v>
      </c>
      <c r="F39" s="2">
        <v>136</v>
      </c>
      <c r="G39" s="2" t="str">
        <f>VLOOKUP(F39,'Customer Info'!$A$4:$C$12,2,FALSE)</f>
        <v>Telmark</v>
      </c>
      <c r="H39" s="2" t="str">
        <f>VLOOKUP(G39,'Customer Info'!$B$4:$C$12,2,FALSE)</f>
        <v>Emily Flores</v>
      </c>
      <c r="I39" t="s">
        <v>38</v>
      </c>
      <c r="J39" t="s">
        <v>18</v>
      </c>
      <c r="K39" t="s">
        <v>51</v>
      </c>
      <c r="L39">
        <v>15</v>
      </c>
      <c r="M39" s="4">
        <v>375</v>
      </c>
      <c r="N39" s="3" t="str">
        <f t="shared" si="0"/>
        <v>Small Amount</v>
      </c>
      <c r="O39" s="4">
        <v>5625</v>
      </c>
      <c r="P39" s="2" t="str">
        <f t="shared" si="3"/>
        <v>N</v>
      </c>
      <c r="Q39" s="16">
        <f t="shared" si="4"/>
        <v>5625</v>
      </c>
    </row>
    <row r="40" spans="1:17" x14ac:dyDescent="0.25">
      <c r="A40">
        <v>36</v>
      </c>
      <c r="B40" s="1">
        <v>43927</v>
      </c>
      <c r="C40" s="2" t="s">
        <v>58</v>
      </c>
      <c r="D40" s="5" t="s">
        <v>45</v>
      </c>
      <c r="E40" s="2" t="s">
        <v>21</v>
      </c>
      <c r="F40" s="2">
        <v>132</v>
      </c>
      <c r="G40" s="2" t="str">
        <f>VLOOKUP(F40,'Customer Info'!$A$4:$C$12,2,FALSE)</f>
        <v>Bankia</v>
      </c>
      <c r="H40" s="2" t="str">
        <f>VLOOKUP(G40,'Customer Info'!$B$4:$C$12,2,FALSE)</f>
        <v>Lucas Adams</v>
      </c>
      <c r="I40" t="s">
        <v>26</v>
      </c>
      <c r="J40" t="s">
        <v>18</v>
      </c>
      <c r="K40" t="s">
        <v>27</v>
      </c>
      <c r="L40">
        <v>14</v>
      </c>
      <c r="M40" s="4">
        <v>350</v>
      </c>
      <c r="N40" s="3" t="str">
        <f t="shared" si="0"/>
        <v>Small Amount</v>
      </c>
      <c r="O40" s="4">
        <v>4900</v>
      </c>
      <c r="P40" s="2" t="str">
        <f t="shared" si="3"/>
        <v>N</v>
      </c>
      <c r="Q40" s="16">
        <f t="shared" si="4"/>
        <v>4900</v>
      </c>
    </row>
    <row r="41" spans="1:17" x14ac:dyDescent="0.25">
      <c r="A41">
        <v>37</v>
      </c>
      <c r="B41" s="1">
        <v>43928</v>
      </c>
      <c r="C41" s="2" t="s">
        <v>58</v>
      </c>
      <c r="D41" s="5" t="s">
        <v>28</v>
      </c>
      <c r="E41" s="2" t="s">
        <v>29</v>
      </c>
      <c r="F41" s="2">
        <v>157</v>
      </c>
      <c r="G41" s="2" t="str">
        <f>VLOOKUP(F41,'Customer Info'!$A$4:$C$12,2,FALSE)</f>
        <v>MarkPlus</v>
      </c>
      <c r="H41" s="2" t="str">
        <f>VLOOKUP(G41,'Customer Info'!$B$4:$C$12,2,FALSE)</f>
        <v>Matt Reed</v>
      </c>
      <c r="I41" t="s">
        <v>32</v>
      </c>
      <c r="J41" t="s">
        <v>33</v>
      </c>
      <c r="K41" t="s">
        <v>34</v>
      </c>
      <c r="L41">
        <v>32</v>
      </c>
      <c r="M41" s="4">
        <v>295</v>
      </c>
      <c r="N41" s="3" t="str">
        <f t="shared" si="0"/>
        <v>Huge Amount</v>
      </c>
      <c r="O41" s="4">
        <v>9440</v>
      </c>
      <c r="P41" s="2" t="str">
        <f t="shared" si="3"/>
        <v>Y</v>
      </c>
      <c r="Q41" s="16">
        <f t="shared" si="4"/>
        <v>8968</v>
      </c>
    </row>
    <row r="42" spans="1:17" x14ac:dyDescent="0.25">
      <c r="A42">
        <v>38</v>
      </c>
      <c r="B42" s="1">
        <v>43932</v>
      </c>
      <c r="C42" s="2" t="s">
        <v>58</v>
      </c>
      <c r="D42" s="5" t="s">
        <v>25</v>
      </c>
      <c r="E42" s="2" t="s">
        <v>21</v>
      </c>
      <c r="F42" s="2">
        <v>132</v>
      </c>
      <c r="G42" s="2" t="str">
        <f>VLOOKUP(F42,'Customer Info'!$A$4:$C$12,2,FALSE)</f>
        <v>Bankia</v>
      </c>
      <c r="H42" s="2" t="str">
        <f>VLOOKUP(G42,'Customer Info'!$B$4:$C$12,2,FALSE)</f>
        <v>Lucas Adams</v>
      </c>
      <c r="I42" t="s">
        <v>22</v>
      </c>
      <c r="J42" t="s">
        <v>18</v>
      </c>
      <c r="K42" t="s">
        <v>52</v>
      </c>
      <c r="L42">
        <v>40</v>
      </c>
      <c r="M42" s="4">
        <v>260</v>
      </c>
      <c r="N42" s="3" t="str">
        <f t="shared" si="0"/>
        <v>Huge Amount</v>
      </c>
      <c r="O42" s="4">
        <v>10400</v>
      </c>
      <c r="P42" s="2" t="str">
        <f t="shared" si="3"/>
        <v>Y</v>
      </c>
      <c r="Q42" s="16">
        <f t="shared" si="4"/>
        <v>9880</v>
      </c>
    </row>
    <row r="43" spans="1:17" x14ac:dyDescent="0.25">
      <c r="A43">
        <v>39</v>
      </c>
      <c r="B43" s="1">
        <v>43933</v>
      </c>
      <c r="C43" s="2" t="s">
        <v>58</v>
      </c>
      <c r="D43" s="5" t="s">
        <v>35</v>
      </c>
      <c r="E43" s="2" t="s">
        <v>16</v>
      </c>
      <c r="F43" s="2">
        <v>166</v>
      </c>
      <c r="G43" s="2" t="str">
        <f>VLOOKUP(F43,'Customer Info'!$A$4:$C$12,2,FALSE)</f>
        <v>Port Royale</v>
      </c>
      <c r="H43" s="2" t="str">
        <f>VLOOKUP(G43,'Customer Info'!$B$4:$C$12,2,FALSE)</f>
        <v>Dan Hill</v>
      </c>
      <c r="I43" t="s">
        <v>17</v>
      </c>
      <c r="J43" t="s">
        <v>18</v>
      </c>
      <c r="K43" t="s">
        <v>19</v>
      </c>
      <c r="L43">
        <v>45</v>
      </c>
      <c r="M43" s="4">
        <v>235</v>
      </c>
      <c r="N43" s="3" t="str">
        <f t="shared" si="0"/>
        <v>Huge Amount</v>
      </c>
      <c r="O43" s="4">
        <v>10575</v>
      </c>
      <c r="P43" s="2" t="str">
        <f t="shared" si="3"/>
        <v>Y</v>
      </c>
      <c r="Q43" s="16">
        <f t="shared" si="4"/>
        <v>10046.25</v>
      </c>
    </row>
    <row r="44" spans="1:17" x14ac:dyDescent="0.25">
      <c r="A44">
        <v>40</v>
      </c>
      <c r="B44" s="1">
        <v>43933</v>
      </c>
      <c r="C44" s="2" t="s">
        <v>58</v>
      </c>
      <c r="D44" s="5" t="s">
        <v>20</v>
      </c>
      <c r="E44" s="2" t="s">
        <v>21</v>
      </c>
      <c r="F44" s="2">
        <v>180</v>
      </c>
      <c r="G44" s="2" t="str">
        <f>VLOOKUP(F44,'Customer Info'!$A$4:$C$12,2,FALSE)</f>
        <v>Milago</v>
      </c>
      <c r="H44" s="2" t="str">
        <f>VLOOKUP(G44,'Customer Info'!$B$4:$C$12,2,FALSE)</f>
        <v>Sam Cooper</v>
      </c>
      <c r="I44" t="s">
        <v>47</v>
      </c>
      <c r="J44" t="s">
        <v>39</v>
      </c>
      <c r="K44" t="s">
        <v>55</v>
      </c>
      <c r="L44">
        <v>24</v>
      </c>
      <c r="M44" s="4">
        <v>220</v>
      </c>
      <c r="N44" s="3" t="str">
        <f t="shared" si="0"/>
        <v>Huge Amount</v>
      </c>
      <c r="O44" s="4">
        <v>5280</v>
      </c>
      <c r="P44" s="2" t="str">
        <f t="shared" si="3"/>
        <v>Y</v>
      </c>
      <c r="Q44" s="16">
        <f t="shared" si="4"/>
        <v>5016</v>
      </c>
    </row>
    <row r="45" spans="1:17" x14ac:dyDescent="0.25">
      <c r="A45">
        <v>41</v>
      </c>
      <c r="B45" s="1">
        <v>43935</v>
      </c>
      <c r="C45" s="2" t="s">
        <v>58</v>
      </c>
      <c r="D45" s="5" t="s">
        <v>45</v>
      </c>
      <c r="E45" s="2" t="s">
        <v>21</v>
      </c>
      <c r="F45" s="2">
        <v>132</v>
      </c>
      <c r="G45" s="2" t="str">
        <f>VLOOKUP(F45,'Customer Info'!$A$4:$C$12,2,FALSE)</f>
        <v>Bankia</v>
      </c>
      <c r="H45" s="2" t="str">
        <f>VLOOKUP(G45,'Customer Info'!$B$4:$C$12,2,FALSE)</f>
        <v>Lucas Adams</v>
      </c>
      <c r="I45" t="s">
        <v>38</v>
      </c>
      <c r="J45" t="s">
        <v>18</v>
      </c>
      <c r="K45" t="s">
        <v>51</v>
      </c>
      <c r="L45">
        <v>30</v>
      </c>
      <c r="M45" s="4">
        <v>375</v>
      </c>
      <c r="N45" s="3" t="str">
        <f t="shared" si="0"/>
        <v>Small Amount</v>
      </c>
      <c r="O45" s="4">
        <v>11250</v>
      </c>
      <c r="P45" s="2" t="str">
        <f t="shared" si="3"/>
        <v>Y</v>
      </c>
      <c r="Q45" s="16">
        <f t="shared" si="4"/>
        <v>10687.5</v>
      </c>
    </row>
    <row r="46" spans="1:17" x14ac:dyDescent="0.25">
      <c r="A46">
        <v>42</v>
      </c>
      <c r="B46" s="1">
        <v>43936</v>
      </c>
      <c r="C46" s="2" t="s">
        <v>58</v>
      </c>
      <c r="D46" s="5" t="s">
        <v>45</v>
      </c>
      <c r="E46" s="2" t="s">
        <v>21</v>
      </c>
      <c r="F46" s="2">
        <v>144</v>
      </c>
      <c r="G46" s="2" t="str">
        <f>VLOOKUP(F46,'Customer Info'!$A$4:$C$12,2,FALSE)</f>
        <v>Affinity</v>
      </c>
      <c r="H46" s="2" t="str">
        <f>VLOOKUP(G46,'Customer Info'!$B$4:$C$12,2,FALSE)</f>
        <v>Christina Bell</v>
      </c>
      <c r="I46" t="s">
        <v>22</v>
      </c>
      <c r="J46" t="s">
        <v>23</v>
      </c>
      <c r="K46" t="s">
        <v>24</v>
      </c>
      <c r="L46">
        <v>15</v>
      </c>
      <c r="M46" s="4">
        <v>260</v>
      </c>
      <c r="N46" s="3" t="str">
        <f t="shared" si="0"/>
        <v>Huge Amount</v>
      </c>
      <c r="O46" s="4">
        <v>3900</v>
      </c>
      <c r="P46" s="2" t="str">
        <f t="shared" si="3"/>
        <v>N</v>
      </c>
      <c r="Q46" s="16">
        <f t="shared" si="4"/>
        <v>3900</v>
      </c>
    </row>
    <row r="47" spans="1:17" x14ac:dyDescent="0.25">
      <c r="A47">
        <v>43</v>
      </c>
      <c r="B47" s="1">
        <v>43937</v>
      </c>
      <c r="C47" s="2" t="s">
        <v>58</v>
      </c>
      <c r="D47" s="5" t="s">
        <v>35</v>
      </c>
      <c r="E47" s="2" t="s">
        <v>16</v>
      </c>
      <c r="F47" s="2">
        <v>157</v>
      </c>
      <c r="G47" s="2" t="str">
        <f>VLOOKUP(F47,'Customer Info'!$A$4:$C$12,2,FALSE)</f>
        <v>MarkPlus</v>
      </c>
      <c r="H47" s="2" t="str">
        <f>VLOOKUP(G47,'Customer Info'!$B$4:$C$12,2,FALSE)</f>
        <v>Matt Reed</v>
      </c>
      <c r="I47" t="s">
        <v>38</v>
      </c>
      <c r="J47" t="s">
        <v>18</v>
      </c>
      <c r="K47" t="s">
        <v>51</v>
      </c>
      <c r="L47">
        <v>15</v>
      </c>
      <c r="M47" s="4">
        <v>375</v>
      </c>
      <c r="N47" s="3" t="str">
        <f t="shared" si="0"/>
        <v>Small Amount</v>
      </c>
      <c r="O47" s="4">
        <v>5625</v>
      </c>
      <c r="P47" s="2" t="str">
        <f t="shared" si="3"/>
        <v>N</v>
      </c>
      <c r="Q47" s="16">
        <f t="shared" si="4"/>
        <v>5625</v>
      </c>
    </row>
    <row r="48" spans="1:17" x14ac:dyDescent="0.25">
      <c r="A48">
        <v>44</v>
      </c>
      <c r="B48" s="1">
        <v>43940</v>
      </c>
      <c r="C48" s="2" t="s">
        <v>58</v>
      </c>
      <c r="D48" s="5" t="s">
        <v>15</v>
      </c>
      <c r="E48" s="2" t="s">
        <v>16</v>
      </c>
      <c r="F48" s="2">
        <v>180</v>
      </c>
      <c r="G48" s="2" t="str">
        <f>VLOOKUP(F48,'Customer Info'!$A$4:$C$12,2,FALSE)</f>
        <v>Milago</v>
      </c>
      <c r="H48" s="2" t="str">
        <f>VLOOKUP(G48,'Customer Info'!$B$4:$C$12,2,FALSE)</f>
        <v>Sam Cooper</v>
      </c>
      <c r="I48" t="s">
        <v>32</v>
      </c>
      <c r="J48" t="s">
        <v>30</v>
      </c>
      <c r="K48" t="s">
        <v>54</v>
      </c>
      <c r="L48">
        <v>42</v>
      </c>
      <c r="M48" s="4">
        <v>295</v>
      </c>
      <c r="N48" s="3" t="str">
        <f t="shared" si="0"/>
        <v>Huge Amount</v>
      </c>
      <c r="O48" s="4">
        <v>12390</v>
      </c>
      <c r="P48" s="2" t="str">
        <f t="shared" si="3"/>
        <v>Y</v>
      </c>
      <c r="Q48" s="16">
        <f t="shared" si="4"/>
        <v>11770.5</v>
      </c>
    </row>
    <row r="49" spans="1:17" x14ac:dyDescent="0.25">
      <c r="A49">
        <v>45</v>
      </c>
      <c r="B49" s="1">
        <v>43941</v>
      </c>
      <c r="C49" s="2" t="s">
        <v>58</v>
      </c>
      <c r="D49" s="5" t="s">
        <v>15</v>
      </c>
      <c r="E49" s="2" t="s">
        <v>16</v>
      </c>
      <c r="F49" s="2">
        <v>132</v>
      </c>
      <c r="G49" s="2" t="str">
        <f>VLOOKUP(F49,'Customer Info'!$A$4:$C$12,2,FALSE)</f>
        <v>Bankia</v>
      </c>
      <c r="H49" s="2" t="str">
        <f>VLOOKUP(G49,'Customer Info'!$B$4:$C$12,2,FALSE)</f>
        <v>Lucas Adams</v>
      </c>
      <c r="I49" t="s">
        <v>26</v>
      </c>
      <c r="J49" t="s">
        <v>18</v>
      </c>
      <c r="K49" t="s">
        <v>27</v>
      </c>
      <c r="L49">
        <v>26</v>
      </c>
      <c r="M49" s="4">
        <v>350</v>
      </c>
      <c r="N49" s="3" t="str">
        <f t="shared" si="0"/>
        <v>Small Amount</v>
      </c>
      <c r="O49" s="4">
        <v>9100</v>
      </c>
      <c r="P49" s="2" t="str">
        <f t="shared" si="3"/>
        <v>Y</v>
      </c>
      <c r="Q49" s="16">
        <f t="shared" si="4"/>
        <v>8645</v>
      </c>
    </row>
    <row r="50" spans="1:17" x14ac:dyDescent="0.25">
      <c r="A50">
        <v>46</v>
      </c>
      <c r="B50" s="1">
        <v>43943</v>
      </c>
      <c r="C50" s="2" t="s">
        <v>58</v>
      </c>
      <c r="D50" s="5" t="s">
        <v>28</v>
      </c>
      <c r="E50" s="2" t="s">
        <v>29</v>
      </c>
      <c r="F50" s="2">
        <v>162</v>
      </c>
      <c r="G50" s="2" t="str">
        <f>VLOOKUP(F50,'Customer Info'!$A$4:$C$12,2,FALSE)</f>
        <v>Cruise</v>
      </c>
      <c r="H50" s="2" t="str">
        <f>VLOOKUP(G50,'Customer Info'!$B$4:$C$12,2,FALSE)</f>
        <v>Denise Harris</v>
      </c>
      <c r="I50" t="s">
        <v>22</v>
      </c>
      <c r="J50" t="s">
        <v>33</v>
      </c>
      <c r="K50" t="s">
        <v>59</v>
      </c>
      <c r="L50">
        <v>35</v>
      </c>
      <c r="M50" s="4">
        <v>260</v>
      </c>
      <c r="N50" s="3" t="str">
        <f t="shared" si="0"/>
        <v>Huge Amount</v>
      </c>
      <c r="O50" s="4">
        <v>9100</v>
      </c>
      <c r="P50" s="2" t="str">
        <f t="shared" si="3"/>
        <v>Y</v>
      </c>
      <c r="Q50" s="16">
        <f t="shared" si="4"/>
        <v>8645</v>
      </c>
    </row>
    <row r="51" spans="1:17" x14ac:dyDescent="0.25">
      <c r="A51">
        <v>47</v>
      </c>
      <c r="B51" s="1">
        <v>43944</v>
      </c>
      <c r="C51" s="2" t="s">
        <v>58</v>
      </c>
      <c r="D51" s="5" t="s">
        <v>35</v>
      </c>
      <c r="E51" s="2" t="s">
        <v>16</v>
      </c>
      <c r="F51" s="2">
        <v>144</v>
      </c>
      <c r="G51" s="2" t="str">
        <f>VLOOKUP(F51,'Customer Info'!$A$4:$C$12,2,FALSE)</f>
        <v>Affinity</v>
      </c>
      <c r="H51" s="2" t="str">
        <f>VLOOKUP(G51,'Customer Info'!$B$4:$C$12,2,FALSE)</f>
        <v>Christina Bell</v>
      </c>
      <c r="I51" t="s">
        <v>47</v>
      </c>
      <c r="J51" t="s">
        <v>39</v>
      </c>
      <c r="K51" t="s">
        <v>55</v>
      </c>
      <c r="L51">
        <v>32</v>
      </c>
      <c r="M51" s="4">
        <v>220</v>
      </c>
      <c r="N51" s="3" t="str">
        <f t="shared" si="0"/>
        <v>Huge Amount</v>
      </c>
      <c r="O51" s="4">
        <v>7040</v>
      </c>
      <c r="P51" s="2" t="str">
        <f t="shared" si="3"/>
        <v>Y</v>
      </c>
      <c r="Q51" s="16">
        <f t="shared" si="4"/>
        <v>6688</v>
      </c>
    </row>
    <row r="52" spans="1:17" x14ac:dyDescent="0.25">
      <c r="A52">
        <v>48</v>
      </c>
      <c r="B52" s="1">
        <v>43948</v>
      </c>
      <c r="C52" s="2" t="s">
        <v>58</v>
      </c>
      <c r="D52" s="5" t="s">
        <v>45</v>
      </c>
      <c r="E52" s="2" t="s">
        <v>21</v>
      </c>
      <c r="F52" s="2">
        <v>132</v>
      </c>
      <c r="G52" s="2" t="str">
        <f>VLOOKUP(F52,'Customer Info'!$A$4:$C$12,2,FALSE)</f>
        <v>Bankia</v>
      </c>
      <c r="H52" s="2" t="str">
        <f>VLOOKUP(G52,'Customer Info'!$B$4:$C$12,2,FALSE)</f>
        <v>Lucas Adams</v>
      </c>
      <c r="I52" t="s">
        <v>32</v>
      </c>
      <c r="J52" t="s">
        <v>30</v>
      </c>
      <c r="K52" t="s">
        <v>54</v>
      </c>
      <c r="L52">
        <v>18</v>
      </c>
      <c r="M52" s="4">
        <v>295</v>
      </c>
      <c r="N52" s="3" t="str">
        <f t="shared" si="0"/>
        <v>Huge Amount</v>
      </c>
      <c r="O52" s="4">
        <v>5310</v>
      </c>
      <c r="P52" s="2" t="str">
        <f t="shared" si="3"/>
        <v>N</v>
      </c>
      <c r="Q52" s="16">
        <f t="shared" si="4"/>
        <v>5310</v>
      </c>
    </row>
    <row r="53" spans="1:17" x14ac:dyDescent="0.25">
      <c r="A53">
        <v>49</v>
      </c>
      <c r="B53" s="1">
        <v>43948</v>
      </c>
      <c r="C53" s="2" t="s">
        <v>58</v>
      </c>
      <c r="D53" s="5" t="s">
        <v>28</v>
      </c>
      <c r="E53" s="2" t="s">
        <v>29</v>
      </c>
      <c r="F53" s="2">
        <v>180</v>
      </c>
      <c r="G53" s="2" t="str">
        <f>VLOOKUP(F53,'Customer Info'!$A$4:$C$12,2,FALSE)</f>
        <v>Milago</v>
      </c>
      <c r="H53" s="2" t="str">
        <f>VLOOKUP(G53,'Customer Info'!$B$4:$C$12,2,FALSE)</f>
        <v>Sam Cooper</v>
      </c>
      <c r="I53" t="s">
        <v>26</v>
      </c>
      <c r="J53" t="s">
        <v>18</v>
      </c>
      <c r="K53" t="s">
        <v>27</v>
      </c>
      <c r="L53">
        <v>22</v>
      </c>
      <c r="M53" s="4">
        <v>350</v>
      </c>
      <c r="N53" s="3" t="str">
        <f t="shared" si="0"/>
        <v>Small Amount</v>
      </c>
      <c r="O53" s="4">
        <v>7700</v>
      </c>
      <c r="P53" s="2" t="str">
        <f t="shared" si="3"/>
        <v>Y</v>
      </c>
      <c r="Q53" s="16">
        <f t="shared" si="4"/>
        <v>7315</v>
      </c>
    </row>
    <row r="54" spans="1:17" x14ac:dyDescent="0.25">
      <c r="A54">
        <v>50</v>
      </c>
      <c r="B54" s="1">
        <v>43951</v>
      </c>
      <c r="C54" s="2" t="s">
        <v>58</v>
      </c>
      <c r="D54" s="5" t="s">
        <v>37</v>
      </c>
      <c r="E54" s="2" t="s">
        <v>29</v>
      </c>
      <c r="F54" s="2">
        <v>162</v>
      </c>
      <c r="G54" s="2" t="str">
        <f>VLOOKUP(F54,'Customer Info'!$A$4:$C$12,2,FALSE)</f>
        <v>Cruise</v>
      </c>
      <c r="H54" s="2" t="str">
        <f>VLOOKUP(G54,'Customer Info'!$B$4:$C$12,2,FALSE)</f>
        <v>Denise Harris</v>
      </c>
      <c r="I54" t="s">
        <v>17</v>
      </c>
      <c r="J54" t="s">
        <v>33</v>
      </c>
      <c r="K54" t="s">
        <v>56</v>
      </c>
      <c r="L54">
        <v>38</v>
      </c>
      <c r="M54" s="4">
        <v>235</v>
      </c>
      <c r="N54" s="3" t="str">
        <f t="shared" si="0"/>
        <v>Huge Amount</v>
      </c>
      <c r="O54" s="4">
        <v>8930</v>
      </c>
      <c r="P54" s="2" t="str">
        <f t="shared" si="3"/>
        <v>Y</v>
      </c>
      <c r="Q54" s="16">
        <f t="shared" si="4"/>
        <v>8483.5</v>
      </c>
    </row>
    <row r="55" spans="1:17" x14ac:dyDescent="0.25">
      <c r="A55">
        <v>51</v>
      </c>
      <c r="B55" s="1">
        <v>43952</v>
      </c>
      <c r="C55" s="2" t="s">
        <v>60</v>
      </c>
      <c r="D55" s="5" t="s">
        <v>15</v>
      </c>
      <c r="E55" s="2" t="s">
        <v>16</v>
      </c>
      <c r="F55" s="2">
        <v>180</v>
      </c>
      <c r="G55" s="2" t="str">
        <f>VLOOKUP(F55,'Customer Info'!$A$4:$C$12,2,FALSE)</f>
        <v>Milago</v>
      </c>
      <c r="H55" s="2" t="str">
        <f>VLOOKUP(G55,'Customer Info'!$B$4:$C$12,2,FALSE)</f>
        <v>Sam Cooper</v>
      </c>
      <c r="I55" t="s">
        <v>47</v>
      </c>
      <c r="J55" t="s">
        <v>18</v>
      </c>
      <c r="K55" t="s">
        <v>61</v>
      </c>
      <c r="L55">
        <v>42</v>
      </c>
      <c r="M55" s="4">
        <v>220</v>
      </c>
      <c r="N55" s="3" t="str">
        <f t="shared" si="0"/>
        <v>Huge Amount</v>
      </c>
      <c r="O55" s="4">
        <v>9240</v>
      </c>
      <c r="P55" s="2" t="str">
        <f t="shared" si="3"/>
        <v>Y</v>
      </c>
      <c r="Q55" s="16">
        <f t="shared" si="4"/>
        <v>8778</v>
      </c>
    </row>
    <row r="56" spans="1:17" x14ac:dyDescent="0.25">
      <c r="A56">
        <v>52</v>
      </c>
      <c r="B56" s="1">
        <v>43954</v>
      </c>
      <c r="C56" s="2" t="s">
        <v>60</v>
      </c>
      <c r="D56" s="5" t="s">
        <v>45</v>
      </c>
      <c r="E56" s="2" t="s">
        <v>21</v>
      </c>
      <c r="F56" s="2">
        <v>162</v>
      </c>
      <c r="G56" s="2" t="str">
        <f>VLOOKUP(F56,'Customer Info'!$A$4:$C$12,2,FALSE)</f>
        <v>Cruise</v>
      </c>
      <c r="H56" s="2" t="str">
        <f>VLOOKUP(G56,'Customer Info'!$B$4:$C$12,2,FALSE)</f>
        <v>Denise Harris</v>
      </c>
      <c r="I56" t="s">
        <v>32</v>
      </c>
      <c r="J56" t="s">
        <v>23</v>
      </c>
      <c r="K56" t="s">
        <v>62</v>
      </c>
      <c r="L56">
        <v>15</v>
      </c>
      <c r="M56" s="4">
        <v>295</v>
      </c>
      <c r="N56" s="3" t="str">
        <f t="shared" si="0"/>
        <v>Huge Amount</v>
      </c>
      <c r="O56" s="4">
        <v>4425</v>
      </c>
      <c r="P56" s="2" t="str">
        <f t="shared" si="3"/>
        <v>N</v>
      </c>
      <c r="Q56" s="16">
        <f t="shared" si="4"/>
        <v>4425</v>
      </c>
    </row>
    <row r="57" spans="1:17" x14ac:dyDescent="0.25">
      <c r="A57">
        <v>53</v>
      </c>
      <c r="B57" s="1">
        <v>43958</v>
      </c>
      <c r="C57" s="2" t="s">
        <v>60</v>
      </c>
      <c r="D57" s="5" t="s">
        <v>28</v>
      </c>
      <c r="E57" s="2" t="s">
        <v>29</v>
      </c>
      <c r="F57" s="2">
        <v>136</v>
      </c>
      <c r="G57" s="2" t="str">
        <f>VLOOKUP(F57,'Customer Info'!$A$4:$C$12,2,FALSE)</f>
        <v>Telmark</v>
      </c>
      <c r="H57" s="2" t="str">
        <f>VLOOKUP(G57,'Customer Info'!$B$4:$C$12,2,FALSE)</f>
        <v>Emily Flores</v>
      </c>
      <c r="I57" t="s">
        <v>38</v>
      </c>
      <c r="J57" t="s">
        <v>33</v>
      </c>
      <c r="K57" t="s">
        <v>44</v>
      </c>
      <c r="L57">
        <v>10</v>
      </c>
      <c r="M57" s="4">
        <v>375</v>
      </c>
      <c r="N57" s="3" t="str">
        <f t="shared" si="0"/>
        <v>Small Amount</v>
      </c>
      <c r="O57" s="4">
        <v>3750</v>
      </c>
      <c r="P57" s="2" t="str">
        <f t="shared" si="3"/>
        <v>N</v>
      </c>
      <c r="Q57" s="16">
        <f t="shared" si="4"/>
        <v>3750</v>
      </c>
    </row>
    <row r="58" spans="1:17" x14ac:dyDescent="0.25">
      <c r="A58">
        <v>54</v>
      </c>
      <c r="B58" s="1">
        <v>43959</v>
      </c>
      <c r="C58" s="2" t="s">
        <v>60</v>
      </c>
      <c r="D58" s="5" t="s">
        <v>25</v>
      </c>
      <c r="E58" s="2" t="s">
        <v>21</v>
      </c>
      <c r="F58" s="2">
        <v>136</v>
      </c>
      <c r="G58" s="2" t="str">
        <f>VLOOKUP(F58,'Customer Info'!$A$4:$C$12,2,FALSE)</f>
        <v>Telmark</v>
      </c>
      <c r="H58" s="2" t="str">
        <f>VLOOKUP(G58,'Customer Info'!$B$4:$C$12,2,FALSE)</f>
        <v>Emily Flores</v>
      </c>
      <c r="I58" t="s">
        <v>17</v>
      </c>
      <c r="J58" t="s">
        <v>18</v>
      </c>
      <c r="K58" t="s">
        <v>19</v>
      </c>
      <c r="L58">
        <v>26</v>
      </c>
      <c r="M58" s="4">
        <v>235</v>
      </c>
      <c r="N58" s="3" t="str">
        <f t="shared" si="0"/>
        <v>Huge Amount</v>
      </c>
      <c r="O58" s="4">
        <v>6110</v>
      </c>
      <c r="P58" s="2" t="str">
        <f t="shared" si="3"/>
        <v>Y</v>
      </c>
      <c r="Q58" s="16">
        <f t="shared" si="4"/>
        <v>5804.5</v>
      </c>
    </row>
    <row r="59" spans="1:17" x14ac:dyDescent="0.25">
      <c r="A59">
        <v>55</v>
      </c>
      <c r="B59" s="1">
        <v>43963</v>
      </c>
      <c r="C59" s="2" t="s">
        <v>60</v>
      </c>
      <c r="D59" s="5" t="s">
        <v>35</v>
      </c>
      <c r="E59" s="2" t="s">
        <v>16</v>
      </c>
      <c r="F59" s="2">
        <v>152</v>
      </c>
      <c r="G59" s="2" t="str">
        <f>VLOOKUP(F59,'Customer Info'!$A$4:$C$12,2,FALSE)</f>
        <v>Secspace</v>
      </c>
      <c r="H59" s="2" t="str">
        <f>VLOOKUP(G59,'Customer Info'!$B$4:$C$12,2,FALSE)</f>
        <v>Rob Nelson</v>
      </c>
      <c r="I59" t="s">
        <v>17</v>
      </c>
      <c r="J59" t="s">
        <v>23</v>
      </c>
      <c r="K59" t="s">
        <v>63</v>
      </c>
      <c r="L59">
        <v>40</v>
      </c>
      <c r="M59" s="4">
        <v>235</v>
      </c>
      <c r="N59" s="3" t="str">
        <f t="shared" si="0"/>
        <v>Huge Amount</v>
      </c>
      <c r="O59" s="4">
        <v>9400</v>
      </c>
      <c r="P59" s="2" t="str">
        <f t="shared" si="3"/>
        <v>Y</v>
      </c>
      <c r="Q59" s="16">
        <f t="shared" si="4"/>
        <v>8930</v>
      </c>
    </row>
    <row r="60" spans="1:17" x14ac:dyDescent="0.25">
      <c r="A60">
        <v>56</v>
      </c>
      <c r="B60" s="1">
        <v>43964</v>
      </c>
      <c r="C60" s="2" t="s">
        <v>60</v>
      </c>
      <c r="D60" s="5" t="s">
        <v>37</v>
      </c>
      <c r="E60" s="2" t="s">
        <v>29</v>
      </c>
      <c r="F60" s="2">
        <v>180</v>
      </c>
      <c r="G60" s="2" t="str">
        <f>VLOOKUP(F60,'Customer Info'!$A$4:$C$12,2,FALSE)</f>
        <v>Milago</v>
      </c>
      <c r="H60" s="2" t="str">
        <f>VLOOKUP(G60,'Customer Info'!$B$4:$C$12,2,FALSE)</f>
        <v>Sam Cooper</v>
      </c>
      <c r="I60" t="s">
        <v>22</v>
      </c>
      <c r="J60" t="s">
        <v>18</v>
      </c>
      <c r="K60" t="s">
        <v>52</v>
      </c>
      <c r="L60">
        <v>30</v>
      </c>
      <c r="M60" s="4">
        <v>260</v>
      </c>
      <c r="N60" s="3" t="str">
        <f t="shared" si="0"/>
        <v>Huge Amount</v>
      </c>
      <c r="O60" s="4">
        <v>7800</v>
      </c>
      <c r="P60" s="2" t="str">
        <f t="shared" si="3"/>
        <v>Y</v>
      </c>
      <c r="Q60" s="16">
        <f t="shared" si="4"/>
        <v>7410</v>
      </c>
    </row>
    <row r="61" spans="1:17" x14ac:dyDescent="0.25">
      <c r="A61">
        <v>57</v>
      </c>
      <c r="B61" s="1">
        <v>43966</v>
      </c>
      <c r="C61" s="2" t="s">
        <v>60</v>
      </c>
      <c r="D61" s="5" t="s">
        <v>28</v>
      </c>
      <c r="E61" s="2" t="s">
        <v>29</v>
      </c>
      <c r="F61" s="2">
        <v>152</v>
      </c>
      <c r="G61" s="2" t="str">
        <f>VLOOKUP(F61,'Customer Info'!$A$4:$C$12,2,FALSE)</f>
        <v>Secspace</v>
      </c>
      <c r="H61" s="2" t="str">
        <f>VLOOKUP(G61,'Customer Info'!$B$4:$C$12,2,FALSE)</f>
        <v>Rob Nelson</v>
      </c>
      <c r="I61" t="s">
        <v>26</v>
      </c>
      <c r="J61" t="s">
        <v>33</v>
      </c>
      <c r="K61" t="s">
        <v>64</v>
      </c>
      <c r="L61">
        <v>26</v>
      </c>
      <c r="M61" s="4">
        <v>350</v>
      </c>
      <c r="N61" s="3" t="str">
        <f t="shared" si="0"/>
        <v>Small Amount</v>
      </c>
      <c r="O61" s="4">
        <v>9100</v>
      </c>
      <c r="P61" s="2" t="str">
        <f t="shared" si="3"/>
        <v>Y</v>
      </c>
      <c r="Q61" s="16">
        <f t="shared" si="4"/>
        <v>8645</v>
      </c>
    </row>
    <row r="62" spans="1:17" x14ac:dyDescent="0.25">
      <c r="A62">
        <v>58</v>
      </c>
      <c r="B62" s="1">
        <v>43968</v>
      </c>
      <c r="C62" s="2" t="s">
        <v>60</v>
      </c>
      <c r="D62" s="5" t="s">
        <v>35</v>
      </c>
      <c r="E62" s="2" t="s">
        <v>16</v>
      </c>
      <c r="F62" s="2">
        <v>132</v>
      </c>
      <c r="G62" s="2" t="str">
        <f>VLOOKUP(F62,'Customer Info'!$A$4:$C$12,2,FALSE)</f>
        <v>Bankia</v>
      </c>
      <c r="H62" s="2" t="str">
        <f>VLOOKUP(G62,'Customer Info'!$B$4:$C$12,2,FALSE)</f>
        <v>Lucas Adams</v>
      </c>
      <c r="I62" t="s">
        <v>32</v>
      </c>
      <c r="J62" t="s">
        <v>18</v>
      </c>
      <c r="K62" t="s">
        <v>49</v>
      </c>
      <c r="L62">
        <v>18</v>
      </c>
      <c r="M62" s="4">
        <v>295</v>
      </c>
      <c r="N62" s="3" t="str">
        <f t="shared" si="0"/>
        <v>Huge Amount</v>
      </c>
      <c r="O62" s="4">
        <v>5310</v>
      </c>
      <c r="P62" s="2" t="str">
        <f t="shared" si="3"/>
        <v>N</v>
      </c>
      <c r="Q62" s="16">
        <f t="shared" si="4"/>
        <v>5310</v>
      </c>
    </row>
    <row r="63" spans="1:17" x14ac:dyDescent="0.25">
      <c r="A63">
        <v>59</v>
      </c>
      <c r="B63" s="1">
        <v>43970</v>
      </c>
      <c r="C63" s="2" t="s">
        <v>60</v>
      </c>
      <c r="D63" s="5" t="s">
        <v>25</v>
      </c>
      <c r="E63" s="2" t="s">
        <v>21</v>
      </c>
      <c r="F63" s="2">
        <v>180</v>
      </c>
      <c r="G63" s="2" t="str">
        <f>VLOOKUP(F63,'Customer Info'!$A$4:$C$12,2,FALSE)</f>
        <v>Milago</v>
      </c>
      <c r="H63" s="2" t="str">
        <f>VLOOKUP(G63,'Customer Info'!$B$4:$C$12,2,FALSE)</f>
        <v>Sam Cooper</v>
      </c>
      <c r="I63" t="s">
        <v>17</v>
      </c>
      <c r="J63" t="s">
        <v>33</v>
      </c>
      <c r="K63" t="s">
        <v>56</v>
      </c>
      <c r="L63">
        <v>22</v>
      </c>
      <c r="M63" s="4">
        <v>235</v>
      </c>
      <c r="N63" s="3" t="str">
        <f t="shared" si="0"/>
        <v>Huge Amount</v>
      </c>
      <c r="O63" s="4">
        <v>5170</v>
      </c>
      <c r="P63" s="2" t="str">
        <f t="shared" si="3"/>
        <v>Y</v>
      </c>
      <c r="Q63" s="16">
        <f t="shared" si="4"/>
        <v>4911.5</v>
      </c>
    </row>
    <row r="64" spans="1:17" x14ac:dyDescent="0.25">
      <c r="A64">
        <v>60</v>
      </c>
      <c r="B64" s="1">
        <v>43972</v>
      </c>
      <c r="C64" s="2" t="s">
        <v>60</v>
      </c>
      <c r="D64" s="5" t="s">
        <v>28</v>
      </c>
      <c r="E64" s="2" t="s">
        <v>29</v>
      </c>
      <c r="F64" s="2">
        <v>144</v>
      </c>
      <c r="G64" s="2" t="str">
        <f>VLOOKUP(F64,'Customer Info'!$A$4:$C$12,2,FALSE)</f>
        <v>Affinity</v>
      </c>
      <c r="H64" s="2" t="str">
        <f>VLOOKUP(G64,'Customer Info'!$B$4:$C$12,2,FALSE)</f>
        <v>Christina Bell</v>
      </c>
      <c r="I64" t="s">
        <v>26</v>
      </c>
      <c r="J64" t="s">
        <v>18</v>
      </c>
      <c r="K64" t="s">
        <v>27</v>
      </c>
      <c r="L64">
        <v>42</v>
      </c>
      <c r="M64" s="4">
        <v>350</v>
      </c>
      <c r="N64" s="3" t="str">
        <f t="shared" si="0"/>
        <v>Small Amount</v>
      </c>
      <c r="O64" s="4">
        <v>14700</v>
      </c>
      <c r="P64" s="2" t="str">
        <f t="shared" si="3"/>
        <v>Y</v>
      </c>
      <c r="Q64" s="16">
        <f t="shared" si="4"/>
        <v>13965</v>
      </c>
    </row>
    <row r="65" spans="1:17" x14ac:dyDescent="0.25">
      <c r="A65">
        <v>61</v>
      </c>
      <c r="B65" s="1">
        <v>43972</v>
      </c>
      <c r="C65" s="2" t="s">
        <v>60</v>
      </c>
      <c r="D65" s="5" t="s">
        <v>45</v>
      </c>
      <c r="E65" s="2" t="s">
        <v>21</v>
      </c>
      <c r="F65" s="2">
        <v>162</v>
      </c>
      <c r="G65" s="2" t="str">
        <f>VLOOKUP(F65,'Customer Info'!$A$4:$C$12,2,FALSE)</f>
        <v>Cruise</v>
      </c>
      <c r="H65" s="2" t="str">
        <f>VLOOKUP(G65,'Customer Info'!$B$4:$C$12,2,FALSE)</f>
        <v>Denise Harris</v>
      </c>
      <c r="I65" t="s">
        <v>26</v>
      </c>
      <c r="J65" t="s">
        <v>39</v>
      </c>
      <c r="K65" t="s">
        <v>46</v>
      </c>
      <c r="L65">
        <v>45</v>
      </c>
      <c r="M65" s="4">
        <v>350</v>
      </c>
      <c r="N65" s="3" t="str">
        <f t="shared" si="0"/>
        <v>Small Amount</v>
      </c>
      <c r="O65" s="4">
        <v>15750</v>
      </c>
      <c r="P65" s="2" t="str">
        <f t="shared" si="3"/>
        <v>Y</v>
      </c>
      <c r="Q65" s="16">
        <f t="shared" si="4"/>
        <v>14962.5</v>
      </c>
    </row>
    <row r="66" spans="1:17" x14ac:dyDescent="0.25">
      <c r="A66">
        <v>62</v>
      </c>
      <c r="B66" s="1">
        <v>43975</v>
      </c>
      <c r="C66" s="2" t="s">
        <v>60</v>
      </c>
      <c r="D66" s="5" t="s">
        <v>28</v>
      </c>
      <c r="E66" s="2" t="s">
        <v>29</v>
      </c>
      <c r="F66" s="2">
        <v>132</v>
      </c>
      <c r="G66" s="2" t="str">
        <f>VLOOKUP(F66,'Customer Info'!$A$4:$C$12,2,FALSE)</f>
        <v>Bankia</v>
      </c>
      <c r="H66" s="2" t="str">
        <f>VLOOKUP(G66,'Customer Info'!$B$4:$C$12,2,FALSE)</f>
        <v>Lucas Adams</v>
      </c>
      <c r="I66" t="s">
        <v>32</v>
      </c>
      <c r="J66" t="s">
        <v>23</v>
      </c>
      <c r="K66" t="s">
        <v>62</v>
      </c>
      <c r="L66">
        <v>20</v>
      </c>
      <c r="M66" s="4">
        <v>295</v>
      </c>
      <c r="N66" s="3" t="str">
        <f t="shared" si="0"/>
        <v>Huge Amount</v>
      </c>
      <c r="O66" s="4">
        <v>5900</v>
      </c>
      <c r="P66" s="2" t="str">
        <f t="shared" si="3"/>
        <v>Y</v>
      </c>
      <c r="Q66" s="16">
        <f t="shared" si="4"/>
        <v>5605</v>
      </c>
    </row>
    <row r="67" spans="1:17" x14ac:dyDescent="0.25">
      <c r="A67">
        <v>63</v>
      </c>
      <c r="B67" s="1">
        <v>43977</v>
      </c>
      <c r="C67" s="2" t="s">
        <v>60</v>
      </c>
      <c r="D67" s="5" t="s">
        <v>15</v>
      </c>
      <c r="E67" s="2" t="s">
        <v>16</v>
      </c>
      <c r="F67" s="2">
        <v>136</v>
      </c>
      <c r="G67" s="2" t="str">
        <f>VLOOKUP(F67,'Customer Info'!$A$4:$C$12,2,FALSE)</f>
        <v>Telmark</v>
      </c>
      <c r="H67" s="2" t="str">
        <f>VLOOKUP(G67,'Customer Info'!$B$4:$C$12,2,FALSE)</f>
        <v>Emily Flores</v>
      </c>
      <c r="I67" t="s">
        <v>32</v>
      </c>
      <c r="J67" t="s">
        <v>18</v>
      </c>
      <c r="K67" t="s">
        <v>49</v>
      </c>
      <c r="L67">
        <v>22</v>
      </c>
      <c r="M67" s="4">
        <v>295</v>
      </c>
      <c r="N67" s="3" t="str">
        <f t="shared" si="0"/>
        <v>Huge Amount</v>
      </c>
      <c r="O67" s="4">
        <v>6490</v>
      </c>
      <c r="P67" s="2" t="str">
        <f t="shared" si="3"/>
        <v>Y</v>
      </c>
      <c r="Q67" s="16">
        <f t="shared" si="4"/>
        <v>6165.5</v>
      </c>
    </row>
    <row r="68" spans="1:17" x14ac:dyDescent="0.25">
      <c r="A68">
        <v>64</v>
      </c>
      <c r="B68" s="1">
        <v>43978</v>
      </c>
      <c r="C68" s="2" t="s">
        <v>60</v>
      </c>
      <c r="D68" s="5" t="s">
        <v>37</v>
      </c>
      <c r="E68" s="2" t="s">
        <v>29</v>
      </c>
      <c r="F68" s="2">
        <v>157</v>
      </c>
      <c r="G68" s="2" t="str">
        <f>VLOOKUP(F68,'Customer Info'!$A$4:$C$12,2,FALSE)</f>
        <v>MarkPlus</v>
      </c>
      <c r="H68" s="2" t="str">
        <f>VLOOKUP(G68,'Customer Info'!$B$4:$C$12,2,FALSE)</f>
        <v>Matt Reed</v>
      </c>
      <c r="I68" t="s">
        <v>47</v>
      </c>
      <c r="J68" t="s">
        <v>39</v>
      </c>
      <c r="K68" t="s">
        <v>55</v>
      </c>
      <c r="L68">
        <v>15</v>
      </c>
      <c r="M68" s="4">
        <v>220</v>
      </c>
      <c r="N68" s="3" t="str">
        <f t="shared" si="0"/>
        <v>Huge Amount</v>
      </c>
      <c r="O68" s="4">
        <v>3300</v>
      </c>
      <c r="P68" s="2" t="str">
        <f t="shared" si="3"/>
        <v>N</v>
      </c>
      <c r="Q68" s="16">
        <f t="shared" si="4"/>
        <v>3300</v>
      </c>
    </row>
    <row r="69" spans="1:17" x14ac:dyDescent="0.25">
      <c r="A69">
        <v>65</v>
      </c>
      <c r="B69" s="1">
        <v>43979</v>
      </c>
      <c r="C69" s="2" t="s">
        <v>60</v>
      </c>
      <c r="D69" s="5" t="s">
        <v>35</v>
      </c>
      <c r="E69" s="2" t="s">
        <v>16</v>
      </c>
      <c r="F69" s="2">
        <v>132</v>
      </c>
      <c r="G69" s="2" t="str">
        <f>VLOOKUP(F69,'Customer Info'!$A$4:$C$12,2,FALSE)</f>
        <v>Bankia</v>
      </c>
      <c r="H69" s="2" t="str">
        <f>VLOOKUP(G69,'Customer Info'!$B$4:$C$12,2,FALSE)</f>
        <v>Lucas Adams</v>
      </c>
      <c r="I69" t="s">
        <v>17</v>
      </c>
      <c r="J69" t="s">
        <v>30</v>
      </c>
      <c r="K69" t="s">
        <v>31</v>
      </c>
      <c r="L69">
        <v>35</v>
      </c>
      <c r="M69" s="4">
        <v>235</v>
      </c>
      <c r="N69" s="3" t="str">
        <f t="shared" ref="N69:N84" si="5">IF(M69&lt;300,"Huge Amount",IF(M69&gt;300,"Small Amount",IF(M69=300,"Equal Amoun")))</f>
        <v>Huge Amount</v>
      </c>
      <c r="O69" s="4">
        <v>8225</v>
      </c>
      <c r="P69" s="2" t="str">
        <f t="shared" ref="P69:P84" si="6">IF(L69&gt;=20,"Y","N")</f>
        <v>Y</v>
      </c>
      <c r="Q69" s="16">
        <f t="shared" ref="Q69:Q84" si="7">IF(L69&gt;=20,0.95*O69,O69)</f>
        <v>7813.75</v>
      </c>
    </row>
    <row r="70" spans="1:17" x14ac:dyDescent="0.25">
      <c r="A70">
        <v>66</v>
      </c>
      <c r="B70" s="1">
        <v>43984</v>
      </c>
      <c r="C70" s="2" t="s">
        <v>65</v>
      </c>
      <c r="D70" s="5" t="s">
        <v>37</v>
      </c>
      <c r="E70" s="2" t="s">
        <v>29</v>
      </c>
      <c r="F70" s="2">
        <v>178</v>
      </c>
      <c r="G70" s="2" t="str">
        <f>VLOOKUP(F70,'Customer Info'!$A$4:$C$12,2,FALSE)</f>
        <v>Vento</v>
      </c>
      <c r="H70" s="2" t="str">
        <f>VLOOKUP(G70,'Customer Info'!$B$4:$C$12,2,FALSE)</f>
        <v>Amanda Wood</v>
      </c>
      <c r="I70" t="s">
        <v>38</v>
      </c>
      <c r="J70" t="s">
        <v>33</v>
      </c>
      <c r="K70" t="s">
        <v>44</v>
      </c>
      <c r="L70">
        <v>33</v>
      </c>
      <c r="M70" s="4">
        <v>375</v>
      </c>
      <c r="N70" s="3" t="str">
        <f t="shared" si="5"/>
        <v>Small Amount</v>
      </c>
      <c r="O70" s="4">
        <v>12375</v>
      </c>
      <c r="P70" s="2" t="str">
        <f t="shared" si="6"/>
        <v>Y</v>
      </c>
      <c r="Q70" s="16">
        <f t="shared" si="7"/>
        <v>11756.25</v>
      </c>
    </row>
    <row r="71" spans="1:17" x14ac:dyDescent="0.25">
      <c r="A71">
        <v>67</v>
      </c>
      <c r="B71" s="1">
        <v>43987</v>
      </c>
      <c r="C71" s="2" t="s">
        <v>65</v>
      </c>
      <c r="D71" s="5" t="s">
        <v>28</v>
      </c>
      <c r="E71" s="2" t="s">
        <v>29</v>
      </c>
      <c r="F71" s="2">
        <v>144</v>
      </c>
      <c r="G71" s="2" t="str">
        <f>VLOOKUP(F71,'Customer Info'!$A$4:$C$12,2,FALSE)</f>
        <v>Affinity</v>
      </c>
      <c r="H71" s="2" t="str">
        <f>VLOOKUP(G71,'Customer Info'!$B$4:$C$12,2,FALSE)</f>
        <v>Christina Bell</v>
      </c>
      <c r="I71" t="s">
        <v>22</v>
      </c>
      <c r="J71" t="s">
        <v>18</v>
      </c>
      <c r="K71" t="s">
        <v>52</v>
      </c>
      <c r="L71">
        <v>22</v>
      </c>
      <c r="M71" s="4">
        <v>260</v>
      </c>
      <c r="N71" s="3" t="str">
        <f t="shared" si="5"/>
        <v>Huge Amount</v>
      </c>
      <c r="O71" s="4">
        <v>5720</v>
      </c>
      <c r="P71" s="2" t="str">
        <f t="shared" si="6"/>
        <v>Y</v>
      </c>
      <c r="Q71" s="16">
        <f t="shared" si="7"/>
        <v>5434</v>
      </c>
    </row>
    <row r="72" spans="1:17" x14ac:dyDescent="0.25">
      <c r="A72">
        <v>68</v>
      </c>
      <c r="B72" s="1">
        <v>43987</v>
      </c>
      <c r="C72" s="2" t="s">
        <v>65</v>
      </c>
      <c r="D72" s="5" t="s">
        <v>37</v>
      </c>
      <c r="E72" s="2" t="s">
        <v>29</v>
      </c>
      <c r="F72" s="2">
        <v>136</v>
      </c>
      <c r="G72" s="2" t="str">
        <f>VLOOKUP(F72,'Customer Info'!$A$4:$C$12,2,FALSE)</f>
        <v>Telmark</v>
      </c>
      <c r="H72" s="2" t="str">
        <f>VLOOKUP(G72,'Customer Info'!$B$4:$C$12,2,FALSE)</f>
        <v>Emily Flores</v>
      </c>
      <c r="I72" t="s">
        <v>22</v>
      </c>
      <c r="J72" t="s">
        <v>33</v>
      </c>
      <c r="K72" t="s">
        <v>59</v>
      </c>
      <c r="L72">
        <v>26</v>
      </c>
      <c r="M72" s="4">
        <v>260</v>
      </c>
      <c r="N72" s="3" t="str">
        <f t="shared" si="5"/>
        <v>Huge Amount</v>
      </c>
      <c r="O72" s="4">
        <v>6760</v>
      </c>
      <c r="P72" s="2" t="str">
        <f t="shared" si="6"/>
        <v>Y</v>
      </c>
      <c r="Q72" s="16">
        <f t="shared" si="7"/>
        <v>6422</v>
      </c>
    </row>
    <row r="73" spans="1:17" x14ac:dyDescent="0.25">
      <c r="A73">
        <v>69</v>
      </c>
      <c r="B73" s="1">
        <v>43990</v>
      </c>
      <c r="C73" s="2" t="s">
        <v>65</v>
      </c>
      <c r="D73" s="5" t="s">
        <v>15</v>
      </c>
      <c r="E73" s="2" t="s">
        <v>16</v>
      </c>
      <c r="F73" s="2">
        <v>132</v>
      </c>
      <c r="G73" s="2" t="str">
        <f>VLOOKUP(F73,'Customer Info'!$A$4:$C$12,2,FALSE)</f>
        <v>Bankia</v>
      </c>
      <c r="H73" s="2" t="str">
        <f>VLOOKUP(G73,'Customer Info'!$B$4:$C$12,2,FALSE)</f>
        <v>Lucas Adams</v>
      </c>
      <c r="I73" t="s">
        <v>47</v>
      </c>
      <c r="J73" t="s">
        <v>23</v>
      </c>
      <c r="K73" t="s">
        <v>48</v>
      </c>
      <c r="L73">
        <v>16</v>
      </c>
      <c r="M73" s="4">
        <v>220</v>
      </c>
      <c r="N73" s="3" t="str">
        <f t="shared" si="5"/>
        <v>Huge Amount</v>
      </c>
      <c r="O73" s="4">
        <v>3520</v>
      </c>
      <c r="P73" s="2" t="str">
        <f t="shared" si="6"/>
        <v>N</v>
      </c>
      <c r="Q73" s="16">
        <f t="shared" si="7"/>
        <v>3520</v>
      </c>
    </row>
    <row r="74" spans="1:17" x14ac:dyDescent="0.25">
      <c r="A74">
        <v>70</v>
      </c>
      <c r="B74" s="1">
        <v>43991</v>
      </c>
      <c r="C74" s="2" t="s">
        <v>65</v>
      </c>
      <c r="D74" s="5" t="s">
        <v>45</v>
      </c>
      <c r="E74" s="2" t="s">
        <v>21</v>
      </c>
      <c r="F74" s="2">
        <v>178</v>
      </c>
      <c r="G74" s="2" t="str">
        <f>VLOOKUP(F74,'Customer Info'!$A$4:$C$12,2,FALSE)</f>
        <v>Vento</v>
      </c>
      <c r="H74" s="2" t="str">
        <f>VLOOKUP(G74,'Customer Info'!$B$4:$C$12,2,FALSE)</f>
        <v>Amanda Wood</v>
      </c>
      <c r="I74" t="s">
        <v>32</v>
      </c>
      <c r="J74" t="s">
        <v>18</v>
      </c>
      <c r="K74" t="s">
        <v>49</v>
      </c>
      <c r="L74">
        <v>10</v>
      </c>
      <c r="M74" s="4">
        <v>295</v>
      </c>
      <c r="N74" s="3" t="str">
        <f t="shared" si="5"/>
        <v>Huge Amount</v>
      </c>
      <c r="O74" s="4">
        <v>2950</v>
      </c>
      <c r="P74" s="2" t="str">
        <f t="shared" si="6"/>
        <v>N</v>
      </c>
      <c r="Q74" s="16">
        <f t="shared" si="7"/>
        <v>2950</v>
      </c>
    </row>
    <row r="75" spans="1:17" x14ac:dyDescent="0.25">
      <c r="A75">
        <v>71</v>
      </c>
      <c r="B75" s="1">
        <v>43991</v>
      </c>
      <c r="C75" s="2" t="s">
        <v>65</v>
      </c>
      <c r="D75" s="5" t="s">
        <v>25</v>
      </c>
      <c r="E75" s="2" t="s">
        <v>21</v>
      </c>
      <c r="F75" s="2">
        <v>162</v>
      </c>
      <c r="G75" s="2" t="str">
        <f>VLOOKUP(F75,'Customer Info'!$A$4:$C$12,2,FALSE)</f>
        <v>Cruise</v>
      </c>
      <c r="H75" s="2" t="str">
        <f>VLOOKUP(G75,'Customer Info'!$B$4:$C$12,2,FALSE)</f>
        <v>Denise Harris</v>
      </c>
      <c r="I75" t="s">
        <v>22</v>
      </c>
      <c r="J75" t="s">
        <v>18</v>
      </c>
      <c r="K75" t="s">
        <v>52</v>
      </c>
      <c r="L75">
        <v>40</v>
      </c>
      <c r="M75" s="4">
        <v>260</v>
      </c>
      <c r="N75" s="3" t="str">
        <f t="shared" si="5"/>
        <v>Huge Amount</v>
      </c>
      <c r="O75" s="4">
        <v>10400</v>
      </c>
      <c r="P75" s="2" t="str">
        <f t="shared" si="6"/>
        <v>Y</v>
      </c>
      <c r="Q75" s="16">
        <f t="shared" si="7"/>
        <v>9880</v>
      </c>
    </row>
    <row r="76" spans="1:17" x14ac:dyDescent="0.25">
      <c r="A76">
        <v>72</v>
      </c>
      <c r="B76" s="1">
        <v>43994</v>
      </c>
      <c r="C76" s="2" t="s">
        <v>65</v>
      </c>
      <c r="D76" s="5" t="s">
        <v>20</v>
      </c>
      <c r="E76" s="2" t="s">
        <v>21</v>
      </c>
      <c r="F76" s="2">
        <v>157</v>
      </c>
      <c r="G76" s="2" t="str">
        <f>VLOOKUP(F76,'Customer Info'!$A$4:$C$12,2,FALSE)</f>
        <v>MarkPlus</v>
      </c>
      <c r="H76" s="2" t="str">
        <f>VLOOKUP(G76,'Customer Info'!$B$4:$C$12,2,FALSE)</f>
        <v>Matt Reed</v>
      </c>
      <c r="I76" t="s">
        <v>17</v>
      </c>
      <c r="J76" t="s">
        <v>30</v>
      </c>
      <c r="K76" t="s">
        <v>31</v>
      </c>
      <c r="L76">
        <v>15</v>
      </c>
      <c r="M76" s="4">
        <v>235</v>
      </c>
      <c r="N76" s="3" t="str">
        <f t="shared" si="5"/>
        <v>Huge Amount</v>
      </c>
      <c r="O76" s="4">
        <v>3525</v>
      </c>
      <c r="P76" s="2" t="str">
        <f t="shared" si="6"/>
        <v>N</v>
      </c>
      <c r="Q76" s="16">
        <f t="shared" si="7"/>
        <v>3525</v>
      </c>
    </row>
    <row r="77" spans="1:17" x14ac:dyDescent="0.25">
      <c r="A77">
        <v>73</v>
      </c>
      <c r="B77" s="1">
        <v>43996</v>
      </c>
      <c r="C77" s="2" t="s">
        <v>65</v>
      </c>
      <c r="D77" s="5" t="s">
        <v>35</v>
      </c>
      <c r="E77" s="2" t="s">
        <v>16</v>
      </c>
      <c r="F77" s="2">
        <v>132</v>
      </c>
      <c r="G77" s="2" t="str">
        <f>VLOOKUP(F77,'Customer Info'!$A$4:$C$12,2,FALSE)</f>
        <v>Bankia</v>
      </c>
      <c r="H77" s="2" t="str">
        <f>VLOOKUP(G77,'Customer Info'!$B$4:$C$12,2,FALSE)</f>
        <v>Lucas Adams</v>
      </c>
      <c r="I77" t="s">
        <v>38</v>
      </c>
      <c r="J77" t="s">
        <v>33</v>
      </c>
      <c r="K77" t="s">
        <v>44</v>
      </c>
      <c r="L77">
        <v>25</v>
      </c>
      <c r="M77" s="4">
        <v>375</v>
      </c>
      <c r="N77" s="3" t="str">
        <f t="shared" si="5"/>
        <v>Small Amount</v>
      </c>
      <c r="O77" s="4">
        <v>9375</v>
      </c>
      <c r="P77" s="2" t="str">
        <f t="shared" si="6"/>
        <v>Y</v>
      </c>
      <c r="Q77" s="16">
        <f t="shared" si="7"/>
        <v>8906.25</v>
      </c>
    </row>
    <row r="78" spans="1:17" x14ac:dyDescent="0.25">
      <c r="A78">
        <v>74</v>
      </c>
      <c r="B78" s="1">
        <v>167</v>
      </c>
      <c r="C78" s="2" t="s">
        <v>65</v>
      </c>
      <c r="D78" s="5" t="s">
        <v>15</v>
      </c>
      <c r="E78" s="2" t="s">
        <v>16</v>
      </c>
      <c r="F78" s="2">
        <v>144</v>
      </c>
      <c r="G78" s="2" t="str">
        <f>VLOOKUP(F78,'Customer Info'!$A$4:$C$12,2,FALSE)</f>
        <v>Affinity</v>
      </c>
      <c r="H78" s="2" t="str">
        <f>VLOOKUP(G78,'Customer Info'!$B$4:$C$12,2,FALSE)</f>
        <v>Christina Bell</v>
      </c>
      <c r="I78" t="s">
        <v>32</v>
      </c>
      <c r="J78" t="s">
        <v>33</v>
      </c>
      <c r="K78" t="s">
        <v>34</v>
      </c>
      <c r="L78">
        <v>20</v>
      </c>
      <c r="M78" s="4">
        <v>295</v>
      </c>
      <c r="N78" s="3" t="str">
        <f t="shared" si="5"/>
        <v>Huge Amount</v>
      </c>
      <c r="O78" s="4">
        <v>5900</v>
      </c>
      <c r="P78" s="2" t="str">
        <f t="shared" si="6"/>
        <v>Y</v>
      </c>
      <c r="Q78" s="16">
        <f t="shared" si="7"/>
        <v>5605</v>
      </c>
    </row>
    <row r="79" spans="1:17" x14ac:dyDescent="0.25">
      <c r="A79">
        <v>75</v>
      </c>
      <c r="B79" s="1">
        <v>44000</v>
      </c>
      <c r="C79" s="2" t="s">
        <v>65</v>
      </c>
      <c r="D79" s="5" t="s">
        <v>37</v>
      </c>
      <c r="E79" s="2" t="s">
        <v>29</v>
      </c>
      <c r="F79" s="2">
        <v>166</v>
      </c>
      <c r="G79" s="2" t="str">
        <f>VLOOKUP(F79,'Customer Info'!$A$4:$C$12,2,FALSE)</f>
        <v>Port Royale</v>
      </c>
      <c r="H79" s="2" t="str">
        <f>VLOOKUP(G79,'Customer Info'!$B$4:$C$12,2,FALSE)</f>
        <v>Dan Hill</v>
      </c>
      <c r="I79" t="s">
        <v>22</v>
      </c>
      <c r="J79" t="s">
        <v>23</v>
      </c>
      <c r="K79" t="s">
        <v>24</v>
      </c>
      <c r="L79">
        <v>35</v>
      </c>
      <c r="M79" s="4">
        <v>260</v>
      </c>
      <c r="N79" s="3" t="str">
        <f t="shared" si="5"/>
        <v>Huge Amount</v>
      </c>
      <c r="O79" s="4">
        <v>9100</v>
      </c>
      <c r="P79" s="2" t="str">
        <f t="shared" si="6"/>
        <v>Y</v>
      </c>
      <c r="Q79" s="16">
        <f t="shared" si="7"/>
        <v>8645</v>
      </c>
    </row>
    <row r="80" spans="1:17" x14ac:dyDescent="0.25">
      <c r="A80">
        <v>76</v>
      </c>
      <c r="B80" s="1">
        <v>44005</v>
      </c>
      <c r="C80" s="2" t="s">
        <v>65</v>
      </c>
      <c r="D80" s="5" t="s">
        <v>28</v>
      </c>
      <c r="E80" s="2" t="s">
        <v>29</v>
      </c>
      <c r="F80" s="2">
        <v>178</v>
      </c>
      <c r="G80" s="2" t="str">
        <f>VLOOKUP(F80,'Customer Info'!$A$4:$C$12,2,FALSE)</f>
        <v>Vento</v>
      </c>
      <c r="H80" s="2" t="str">
        <f>VLOOKUP(G80,'Customer Info'!$B$4:$C$12,2,FALSE)</f>
        <v>Amanda Wood</v>
      </c>
      <c r="I80" t="s">
        <v>26</v>
      </c>
      <c r="J80" t="s">
        <v>18</v>
      </c>
      <c r="K80" t="s">
        <v>27</v>
      </c>
      <c r="L80">
        <v>22</v>
      </c>
      <c r="M80" s="4">
        <v>350</v>
      </c>
      <c r="N80" s="3" t="str">
        <f t="shared" si="5"/>
        <v>Small Amount</v>
      </c>
      <c r="O80" s="4">
        <v>7700</v>
      </c>
      <c r="P80" s="2" t="str">
        <f t="shared" si="6"/>
        <v>Y</v>
      </c>
      <c r="Q80" s="16">
        <f t="shared" si="7"/>
        <v>7315</v>
      </c>
    </row>
    <row r="81" spans="1:17" x14ac:dyDescent="0.25">
      <c r="A81">
        <v>77</v>
      </c>
      <c r="B81" s="1">
        <v>44006</v>
      </c>
      <c r="C81" s="2" t="s">
        <v>65</v>
      </c>
      <c r="D81" s="5" t="s">
        <v>20</v>
      </c>
      <c r="E81" s="2" t="s">
        <v>21</v>
      </c>
      <c r="F81" s="2">
        <v>166</v>
      </c>
      <c r="G81" s="2" t="str">
        <f>VLOOKUP(F81,'Customer Info'!$A$4:$C$12,2,FALSE)</f>
        <v>Port Royale</v>
      </c>
      <c r="H81" s="2" t="str">
        <f>VLOOKUP(G81,'Customer Info'!$B$4:$C$12,2,FALSE)</f>
        <v>Dan Hill</v>
      </c>
      <c r="I81" t="s">
        <v>47</v>
      </c>
      <c r="J81" t="s">
        <v>39</v>
      </c>
      <c r="K81" t="s">
        <v>55</v>
      </c>
      <c r="L81">
        <v>16</v>
      </c>
      <c r="M81" s="4">
        <v>220</v>
      </c>
      <c r="N81" s="3" t="str">
        <f t="shared" si="5"/>
        <v>Huge Amount</v>
      </c>
      <c r="O81" s="4">
        <v>3520</v>
      </c>
      <c r="P81" s="2" t="str">
        <f t="shared" si="6"/>
        <v>N</v>
      </c>
      <c r="Q81" s="16">
        <f t="shared" si="7"/>
        <v>3520</v>
      </c>
    </row>
    <row r="82" spans="1:17" x14ac:dyDescent="0.25">
      <c r="A82">
        <v>78</v>
      </c>
      <c r="B82" s="1">
        <v>44009</v>
      </c>
      <c r="C82" s="2" t="s">
        <v>65</v>
      </c>
      <c r="D82" s="5" t="s">
        <v>25</v>
      </c>
      <c r="E82" s="2" t="s">
        <v>21</v>
      </c>
      <c r="F82" s="2">
        <v>162</v>
      </c>
      <c r="G82" s="2" t="str">
        <f>VLOOKUP(F82,'Customer Info'!$A$4:$C$12,2,FALSE)</f>
        <v>Cruise</v>
      </c>
      <c r="H82" s="2" t="str">
        <f>VLOOKUP(G82,'Customer Info'!$B$4:$C$12,2,FALSE)</f>
        <v>Denise Harris</v>
      </c>
      <c r="I82" t="s">
        <v>32</v>
      </c>
      <c r="J82" t="s">
        <v>18</v>
      </c>
      <c r="K82" t="s">
        <v>49</v>
      </c>
      <c r="L82">
        <v>50</v>
      </c>
      <c r="M82" s="4">
        <v>295</v>
      </c>
      <c r="N82" s="3" t="str">
        <f t="shared" si="5"/>
        <v>Huge Amount</v>
      </c>
      <c r="O82" s="4">
        <v>14750</v>
      </c>
      <c r="P82" s="2" t="str">
        <f t="shared" si="6"/>
        <v>Y</v>
      </c>
      <c r="Q82" s="16">
        <f t="shared" si="7"/>
        <v>14012.5</v>
      </c>
    </row>
    <row r="83" spans="1:17" x14ac:dyDescent="0.25">
      <c r="A83">
        <v>79</v>
      </c>
      <c r="B83" s="1">
        <v>44011</v>
      </c>
      <c r="C83" s="2" t="s">
        <v>65</v>
      </c>
      <c r="D83" s="5" t="s">
        <v>35</v>
      </c>
      <c r="E83" s="2" t="s">
        <v>16</v>
      </c>
      <c r="F83" s="2">
        <v>178</v>
      </c>
      <c r="G83" s="2" t="str">
        <f>VLOOKUP(F83,'Customer Info'!$A$4:$C$12,2,FALSE)</f>
        <v>Vento</v>
      </c>
      <c r="H83" s="2" t="str">
        <f>VLOOKUP(G83,'Customer Info'!$B$4:$C$12,2,FALSE)</f>
        <v>Amanda Wood</v>
      </c>
      <c r="I83" t="s">
        <v>38</v>
      </c>
      <c r="J83" t="s">
        <v>33</v>
      </c>
      <c r="K83" t="s">
        <v>44</v>
      </c>
      <c r="L83">
        <v>32</v>
      </c>
      <c r="M83" s="4">
        <v>375</v>
      </c>
      <c r="N83" s="3" t="str">
        <f t="shared" si="5"/>
        <v>Small Amount</v>
      </c>
      <c r="O83" s="4">
        <v>12000</v>
      </c>
      <c r="P83" s="2" t="str">
        <f t="shared" si="6"/>
        <v>Y</v>
      </c>
      <c r="Q83" s="16">
        <f t="shared" si="7"/>
        <v>11400</v>
      </c>
    </row>
    <row r="84" spans="1:17" x14ac:dyDescent="0.25">
      <c r="A84">
        <v>80</v>
      </c>
      <c r="B84" s="1">
        <v>44011</v>
      </c>
      <c r="C84" s="2" t="s">
        <v>65</v>
      </c>
      <c r="D84" s="5" t="s">
        <v>20</v>
      </c>
      <c r="E84" s="2" t="s">
        <v>21</v>
      </c>
      <c r="F84" s="2">
        <v>136</v>
      </c>
      <c r="G84" s="2" t="str">
        <f>VLOOKUP(F84,'Customer Info'!$A$4:$C$12,2,FALSE)</f>
        <v>Telmark</v>
      </c>
      <c r="H84" s="2" t="str">
        <f>VLOOKUP(G84,'Customer Info'!$B$4:$C$12,2,FALSE)</f>
        <v>Emily Flores</v>
      </c>
      <c r="I84" t="s">
        <v>17</v>
      </c>
      <c r="J84" t="s">
        <v>39</v>
      </c>
      <c r="K84" t="s">
        <v>53</v>
      </c>
      <c r="L84">
        <v>14</v>
      </c>
      <c r="M84" s="4">
        <v>300</v>
      </c>
      <c r="N84" s="3" t="str">
        <f t="shared" si="5"/>
        <v>Equal Amoun</v>
      </c>
      <c r="O84" s="4">
        <v>3290</v>
      </c>
      <c r="P84" s="2" t="str">
        <f t="shared" si="6"/>
        <v>N</v>
      </c>
      <c r="Q84" s="16">
        <f t="shared" si="7"/>
        <v>3290</v>
      </c>
    </row>
  </sheetData>
  <mergeCells count="2">
    <mergeCell ref="A1:O1"/>
    <mergeCell ref="A2:O2"/>
  </mergeCells>
  <conditionalFormatting sqref="N5:N84">
    <cfRule type="containsText" dxfId="6" priority="6" operator="containsText" text="Huge Amount">
      <formula>NOT(ISERROR(SEARCH("Huge Amount",N5)))</formula>
    </cfRule>
    <cfRule type="containsText" priority="7" operator="containsText" text="Huge Amount">
      <formula>NOT(ISERROR(SEARCH("Huge Amount",N5)))</formula>
    </cfRule>
  </conditionalFormatting>
  <conditionalFormatting sqref="N5:N84">
    <cfRule type="containsText" dxfId="5" priority="5" operator="containsText" text="Huge Amount">
      <formula>NOT(ISERROR(SEARCH("Huge Amount",N5)))</formula>
    </cfRule>
  </conditionalFormatting>
  <conditionalFormatting sqref="N1:N1048576">
    <cfRule type="containsText" priority="1" operator="containsText" text="Small Amount">
      <formula>NOT(ISERROR(SEARCH("Small Amount",N1)))</formula>
    </cfRule>
    <cfRule type="containsText" dxfId="4" priority="3" operator="containsText" text="Huge Amount">
      <formula>NOT(ISERROR(SEARCH("Huge Amount",N1)))</formula>
    </cfRule>
    <cfRule type="containsText" priority="4" operator="containsText" text="Huge Amount">
      <formula>NOT(ISERROR(SEARCH("Huge Amount",N1)))</formula>
    </cfRule>
  </conditionalFormatting>
  <conditionalFormatting sqref="N7:N84">
    <cfRule type="containsText" dxfId="3" priority="2" operator="containsText" text="Small Amount">
      <formula>NOT(ISERROR(SEARCH("Small Amount",N7)))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5" sqref="B25"/>
    </sheetView>
  </sheetViews>
  <sheetFormatPr defaultColWidth="11.42578125" defaultRowHeight="15" x14ac:dyDescent="0.25"/>
  <cols>
    <col min="1" max="1" width="18.85546875" customWidth="1"/>
    <col min="2" max="2" width="15.140625" bestFit="1" customWidth="1"/>
    <col min="3" max="3" width="14.7109375" bestFit="1" customWidth="1"/>
  </cols>
  <sheetData>
    <row r="1" spans="1:3" ht="21" x14ac:dyDescent="0.35">
      <c r="A1" s="6" t="s">
        <v>66</v>
      </c>
      <c r="B1" s="7"/>
      <c r="C1" s="7"/>
    </row>
    <row r="2" spans="1:3" x14ac:dyDescent="0.25">
      <c r="A2" s="7"/>
      <c r="B2" s="7"/>
      <c r="C2" s="7"/>
    </row>
    <row r="3" spans="1:3" x14ac:dyDescent="0.25">
      <c r="A3" s="8" t="s">
        <v>7</v>
      </c>
      <c r="B3" s="8" t="s">
        <v>67</v>
      </c>
      <c r="C3" s="8" t="s">
        <v>68</v>
      </c>
    </row>
    <row r="4" spans="1:3" x14ac:dyDescent="0.25">
      <c r="A4" s="9">
        <v>132</v>
      </c>
      <c r="B4" s="9" t="s">
        <v>69</v>
      </c>
      <c r="C4" s="10" t="s">
        <v>70</v>
      </c>
    </row>
    <row r="5" spans="1:3" x14ac:dyDescent="0.25">
      <c r="A5" s="11">
        <v>136</v>
      </c>
      <c r="B5" s="11" t="s">
        <v>71</v>
      </c>
      <c r="C5" s="12" t="s">
        <v>72</v>
      </c>
    </row>
    <row r="6" spans="1:3" x14ac:dyDescent="0.25">
      <c r="A6" s="11">
        <v>144</v>
      </c>
      <c r="B6" s="11" t="s">
        <v>73</v>
      </c>
      <c r="C6" s="12" t="s">
        <v>74</v>
      </c>
    </row>
    <row r="7" spans="1:3" x14ac:dyDescent="0.25">
      <c r="A7" s="11">
        <v>152</v>
      </c>
      <c r="B7" s="11" t="s">
        <v>75</v>
      </c>
      <c r="C7" s="12" t="s">
        <v>76</v>
      </c>
    </row>
    <row r="8" spans="1:3" x14ac:dyDescent="0.25">
      <c r="A8" s="11">
        <v>157</v>
      </c>
      <c r="B8" s="11" t="s">
        <v>77</v>
      </c>
      <c r="C8" s="12" t="s">
        <v>78</v>
      </c>
    </row>
    <row r="9" spans="1:3" x14ac:dyDescent="0.25">
      <c r="A9" s="11">
        <v>162</v>
      </c>
      <c r="B9" s="11" t="s">
        <v>79</v>
      </c>
      <c r="C9" s="12" t="s">
        <v>80</v>
      </c>
    </row>
    <row r="10" spans="1:3" x14ac:dyDescent="0.25">
      <c r="A10" s="11">
        <v>166</v>
      </c>
      <c r="B10" s="11" t="s">
        <v>81</v>
      </c>
      <c r="C10" s="12" t="s">
        <v>82</v>
      </c>
    </row>
    <row r="11" spans="1:3" x14ac:dyDescent="0.25">
      <c r="A11" s="11">
        <v>178</v>
      </c>
      <c r="B11" s="11" t="s">
        <v>83</v>
      </c>
      <c r="C11" s="12" t="s">
        <v>84</v>
      </c>
    </row>
    <row r="12" spans="1:3" x14ac:dyDescent="0.25">
      <c r="A12" s="13">
        <v>180</v>
      </c>
      <c r="B12" s="13" t="s">
        <v>85</v>
      </c>
      <c r="C12" s="14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D3" zoomScale="87" zoomScaleNormal="87" workbookViewId="0">
      <selection activeCell="D3" sqref="D3"/>
    </sheetView>
  </sheetViews>
  <sheetFormatPr defaultRowHeight="15" x14ac:dyDescent="0.25"/>
  <cols>
    <col min="1" max="1" width="10.42578125" bestFit="1" customWidth="1"/>
    <col min="2" max="2" width="14.140625" bestFit="1" customWidth="1"/>
    <col min="3" max="3" width="51.28515625" bestFit="1" customWidth="1"/>
    <col min="4" max="4" width="31.28515625" bestFit="1" customWidth="1"/>
    <col min="5" max="5" width="56.28515625" bestFit="1" customWidth="1"/>
    <col min="6" max="6" width="24.140625" customWidth="1"/>
    <col min="7" max="7" width="88.140625" customWidth="1"/>
    <col min="8" max="8" width="27" bestFit="1" customWidth="1"/>
    <col min="9" max="9" width="19.42578125" customWidth="1"/>
    <col min="10" max="10" width="11.7109375" bestFit="1" customWidth="1"/>
  </cols>
  <sheetData>
    <row r="1" spans="1:10" x14ac:dyDescent="0.25">
      <c r="A1" s="19" t="s">
        <v>519</v>
      </c>
      <c r="B1" s="20" t="s">
        <v>3</v>
      </c>
      <c r="C1" s="21" t="s">
        <v>94</v>
      </c>
      <c r="D1" s="21" t="s">
        <v>95</v>
      </c>
      <c r="E1" s="21" t="s">
        <v>512</v>
      </c>
      <c r="F1" s="21" t="s">
        <v>96</v>
      </c>
      <c r="G1" s="21" t="s">
        <v>97</v>
      </c>
      <c r="H1" s="21" t="s">
        <v>520</v>
      </c>
      <c r="I1" s="22" t="s">
        <v>98</v>
      </c>
      <c r="J1" s="21" t="s">
        <v>99</v>
      </c>
    </row>
    <row r="2" spans="1:10" x14ac:dyDescent="0.25">
      <c r="A2" s="19">
        <v>17</v>
      </c>
      <c r="B2" s="23">
        <v>43819</v>
      </c>
      <c r="C2" s="24" t="s">
        <v>100</v>
      </c>
      <c r="D2" s="24" t="s">
        <v>101</v>
      </c>
      <c r="E2" s="24" t="s">
        <v>102</v>
      </c>
      <c r="F2" s="24" t="s">
        <v>103</v>
      </c>
      <c r="G2" s="24" t="s">
        <v>541</v>
      </c>
      <c r="H2" s="24" t="s">
        <v>104</v>
      </c>
      <c r="I2" s="25">
        <v>231000000</v>
      </c>
    </row>
    <row r="3" spans="1:10" x14ac:dyDescent="0.25">
      <c r="A3" s="19">
        <v>12</v>
      </c>
      <c r="B3" s="23">
        <v>43816</v>
      </c>
      <c r="C3" s="24" t="s">
        <v>521</v>
      </c>
      <c r="D3" s="24" t="s">
        <v>522</v>
      </c>
      <c r="E3" s="24" t="s">
        <v>105</v>
      </c>
      <c r="F3" s="24" t="s">
        <v>106</v>
      </c>
      <c r="G3" s="24" t="s">
        <v>523</v>
      </c>
      <c r="H3" s="24" t="s">
        <v>107</v>
      </c>
      <c r="I3" s="25">
        <v>12000000</v>
      </c>
    </row>
    <row r="4" spans="1:10" x14ac:dyDescent="0.25">
      <c r="A4" s="19">
        <v>13</v>
      </c>
      <c r="B4" s="23">
        <v>43815</v>
      </c>
      <c r="C4" s="24" t="s">
        <v>524</v>
      </c>
      <c r="D4" s="24" t="s">
        <v>101</v>
      </c>
      <c r="E4" s="24" t="s">
        <v>108</v>
      </c>
      <c r="F4" s="24" t="s">
        <v>106</v>
      </c>
      <c r="G4" s="24" t="s">
        <v>109</v>
      </c>
      <c r="H4" s="24" t="s">
        <v>110</v>
      </c>
      <c r="I4" s="25">
        <v>30000000</v>
      </c>
    </row>
    <row r="5" spans="1:10" x14ac:dyDescent="0.25">
      <c r="A5" s="19">
        <v>14</v>
      </c>
      <c r="B5" s="23">
        <v>43815</v>
      </c>
      <c r="C5" s="24" t="s">
        <v>525</v>
      </c>
      <c r="D5" s="24" t="s">
        <v>111</v>
      </c>
      <c r="E5" s="24" t="s">
        <v>112</v>
      </c>
      <c r="F5" s="24" t="s">
        <v>113</v>
      </c>
      <c r="G5" s="24"/>
      <c r="H5" s="24" t="s">
        <v>114</v>
      </c>
      <c r="I5" s="25">
        <v>5900000</v>
      </c>
    </row>
    <row r="6" spans="1:10" x14ac:dyDescent="0.25">
      <c r="A6" s="19">
        <v>15</v>
      </c>
      <c r="B6" s="23">
        <v>43813</v>
      </c>
      <c r="C6" s="24" t="s">
        <v>526</v>
      </c>
      <c r="D6" s="24" t="s">
        <v>115</v>
      </c>
      <c r="E6" s="24" t="s">
        <v>116</v>
      </c>
      <c r="F6" s="24" t="s">
        <v>106</v>
      </c>
      <c r="G6" s="24" t="s">
        <v>527</v>
      </c>
      <c r="H6" s="24" t="s">
        <v>117</v>
      </c>
      <c r="I6" s="25">
        <v>2000000</v>
      </c>
    </row>
    <row r="7" spans="1:10" x14ac:dyDescent="0.25">
      <c r="A7" s="19">
        <v>11</v>
      </c>
      <c r="B7" s="23">
        <v>43812</v>
      </c>
      <c r="C7" s="24" t="s">
        <v>528</v>
      </c>
      <c r="D7" s="24" t="s">
        <v>118</v>
      </c>
      <c r="E7" s="24" t="s">
        <v>119</v>
      </c>
      <c r="F7" s="24" t="s">
        <v>120</v>
      </c>
      <c r="G7" s="24" t="s">
        <v>121</v>
      </c>
      <c r="H7" s="24" t="s">
        <v>122</v>
      </c>
      <c r="I7" s="25">
        <v>20000000</v>
      </c>
    </row>
    <row r="8" spans="1:10" x14ac:dyDescent="0.25">
      <c r="A8" s="19">
        <v>8</v>
      </c>
      <c r="B8" s="23">
        <v>43811</v>
      </c>
      <c r="C8" s="24" t="s">
        <v>529</v>
      </c>
      <c r="D8" s="24" t="s">
        <v>118</v>
      </c>
      <c r="E8" s="24" t="s">
        <v>513</v>
      </c>
      <c r="F8" s="24" t="s">
        <v>123</v>
      </c>
      <c r="G8" s="24" t="s">
        <v>530</v>
      </c>
      <c r="H8" s="24" t="s">
        <v>124</v>
      </c>
      <c r="I8" s="25">
        <v>6000000</v>
      </c>
    </row>
    <row r="9" spans="1:10" x14ac:dyDescent="0.25">
      <c r="A9" s="19">
        <v>16</v>
      </c>
      <c r="B9" s="23">
        <v>43810</v>
      </c>
      <c r="C9" s="24" t="s">
        <v>125</v>
      </c>
      <c r="D9" s="24" t="s">
        <v>126</v>
      </c>
      <c r="E9" s="24" t="s">
        <v>127</v>
      </c>
      <c r="F9" s="24" t="s">
        <v>128</v>
      </c>
      <c r="G9" s="24" t="s">
        <v>531</v>
      </c>
      <c r="H9" s="24" t="s">
        <v>117</v>
      </c>
      <c r="I9" s="25">
        <v>50000000</v>
      </c>
    </row>
    <row r="10" spans="1:10" x14ac:dyDescent="0.25">
      <c r="A10" s="19">
        <v>9</v>
      </c>
      <c r="B10" s="23">
        <v>43805</v>
      </c>
      <c r="C10" s="24" t="s">
        <v>532</v>
      </c>
      <c r="D10" s="24" t="s">
        <v>101</v>
      </c>
      <c r="E10" s="24" t="s">
        <v>130</v>
      </c>
      <c r="F10" s="24" t="s">
        <v>120</v>
      </c>
      <c r="G10" s="24" t="s">
        <v>131</v>
      </c>
      <c r="H10" s="24" t="s">
        <v>132</v>
      </c>
      <c r="I10" s="25">
        <v>70000000</v>
      </c>
    </row>
    <row r="11" spans="1:10" x14ac:dyDescent="0.25">
      <c r="A11" s="19">
        <v>10</v>
      </c>
      <c r="B11" s="23">
        <v>43802</v>
      </c>
      <c r="C11" s="24" t="s">
        <v>133</v>
      </c>
      <c r="D11" s="24" t="s">
        <v>134</v>
      </c>
      <c r="E11" s="24" t="s">
        <v>135</v>
      </c>
      <c r="F11" s="24" t="s">
        <v>106</v>
      </c>
      <c r="G11" s="24" t="s">
        <v>136</v>
      </c>
      <c r="H11" s="24" t="s">
        <v>137</v>
      </c>
      <c r="I11" s="25">
        <v>50000000</v>
      </c>
    </row>
    <row r="12" spans="1:10" x14ac:dyDescent="0.25">
      <c r="A12" s="19">
        <v>32</v>
      </c>
      <c r="B12" s="23">
        <v>43794</v>
      </c>
      <c r="C12" s="24" t="s">
        <v>533</v>
      </c>
      <c r="D12" s="24" t="s">
        <v>534</v>
      </c>
      <c r="E12" s="24" t="s">
        <v>139</v>
      </c>
      <c r="F12" s="24" t="s">
        <v>128</v>
      </c>
      <c r="G12" s="24" t="s">
        <v>535</v>
      </c>
      <c r="H12" s="24" t="s">
        <v>140</v>
      </c>
      <c r="I12" s="25">
        <v>1000000000</v>
      </c>
    </row>
    <row r="13" spans="1:10" x14ac:dyDescent="0.25">
      <c r="A13" s="19">
        <v>24</v>
      </c>
      <c r="B13" s="23">
        <v>43789</v>
      </c>
      <c r="C13" s="24" t="s">
        <v>141</v>
      </c>
      <c r="D13" s="24" t="s">
        <v>534</v>
      </c>
      <c r="E13" s="24" t="s">
        <v>142</v>
      </c>
      <c r="F13" s="24" t="s">
        <v>120</v>
      </c>
      <c r="G13" s="24" t="s">
        <v>534</v>
      </c>
      <c r="H13" s="24" t="s">
        <v>114</v>
      </c>
      <c r="I13" s="25">
        <v>17411265</v>
      </c>
    </row>
    <row r="14" spans="1:10" x14ac:dyDescent="0.25">
      <c r="A14" s="19">
        <v>26</v>
      </c>
      <c r="B14" s="23">
        <v>43789</v>
      </c>
      <c r="C14" s="24" t="s">
        <v>536</v>
      </c>
      <c r="D14" s="24" t="s">
        <v>143</v>
      </c>
      <c r="E14" s="24" t="s">
        <v>144</v>
      </c>
      <c r="F14" s="24" t="s">
        <v>145</v>
      </c>
      <c r="G14" s="24" t="s">
        <v>146</v>
      </c>
      <c r="H14" s="24" t="s">
        <v>107</v>
      </c>
      <c r="I14" s="25">
        <v>135000000</v>
      </c>
    </row>
    <row r="15" spans="1:10" x14ac:dyDescent="0.25">
      <c r="A15" s="19">
        <v>28</v>
      </c>
      <c r="B15" s="23">
        <v>43788</v>
      </c>
      <c r="C15" s="24" t="s">
        <v>147</v>
      </c>
      <c r="D15" s="24" t="s">
        <v>101</v>
      </c>
      <c r="E15" s="24" t="s">
        <v>148</v>
      </c>
      <c r="F15" s="24" t="s">
        <v>149</v>
      </c>
      <c r="G15" s="24" t="s">
        <v>150</v>
      </c>
      <c r="H15" s="24" t="s">
        <v>151</v>
      </c>
      <c r="I15" s="25">
        <v>220000000</v>
      </c>
    </row>
    <row r="16" spans="1:10" x14ac:dyDescent="0.25">
      <c r="A16" s="19">
        <v>31</v>
      </c>
      <c r="B16" s="23">
        <v>43788</v>
      </c>
      <c r="C16" s="24" t="s">
        <v>537</v>
      </c>
      <c r="D16" s="24" t="s">
        <v>152</v>
      </c>
      <c r="E16" s="24" t="s">
        <v>153</v>
      </c>
      <c r="F16" s="24" t="s">
        <v>538</v>
      </c>
      <c r="G16" s="24" t="s">
        <v>154</v>
      </c>
      <c r="H16" s="24"/>
      <c r="I16" s="25">
        <v>200000000</v>
      </c>
    </row>
    <row r="17" spans="1:9" x14ac:dyDescent="0.25">
      <c r="A17" s="19">
        <v>29</v>
      </c>
      <c r="B17" s="23">
        <v>43787</v>
      </c>
      <c r="C17" s="24" t="s">
        <v>157</v>
      </c>
      <c r="D17" s="24" t="s">
        <v>158</v>
      </c>
      <c r="E17" s="24" t="s">
        <v>159</v>
      </c>
      <c r="F17" s="24" t="s">
        <v>113</v>
      </c>
      <c r="G17" s="24" t="s">
        <v>539</v>
      </c>
      <c r="H17" s="24" t="s">
        <v>156</v>
      </c>
      <c r="I17" s="25">
        <v>15800000</v>
      </c>
    </row>
    <row r="18" spans="1:9" x14ac:dyDescent="0.25">
      <c r="A18" s="19">
        <v>21</v>
      </c>
      <c r="B18" s="23">
        <v>43786</v>
      </c>
      <c r="C18" s="24" t="s">
        <v>160</v>
      </c>
      <c r="D18" s="24" t="s">
        <v>161</v>
      </c>
      <c r="E18" s="24" t="s">
        <v>162</v>
      </c>
      <c r="F18" s="24" t="s">
        <v>120</v>
      </c>
      <c r="G18" s="24" t="s">
        <v>163</v>
      </c>
      <c r="H18" s="24" t="s">
        <v>164</v>
      </c>
      <c r="I18" s="25" t="s">
        <v>165</v>
      </c>
    </row>
    <row r="19" spans="1:9" x14ac:dyDescent="0.25">
      <c r="A19" s="19">
        <v>23</v>
      </c>
      <c r="B19" s="23">
        <v>43784</v>
      </c>
      <c r="C19" s="24" t="s">
        <v>540</v>
      </c>
      <c r="D19" s="24" t="s">
        <v>166</v>
      </c>
      <c r="E19" s="24" t="s">
        <v>513</v>
      </c>
      <c r="F19" s="24" t="s">
        <v>106</v>
      </c>
      <c r="G19" s="24" t="s">
        <v>167</v>
      </c>
      <c r="H19" s="24" t="s">
        <v>114</v>
      </c>
      <c r="I19" s="25">
        <v>26000000</v>
      </c>
    </row>
    <row r="20" spans="1:9" x14ac:dyDescent="0.25">
      <c r="A20" s="19">
        <v>30</v>
      </c>
      <c r="B20" s="23">
        <v>43784</v>
      </c>
      <c r="C20" s="24" t="s">
        <v>168</v>
      </c>
      <c r="D20" s="24" t="s">
        <v>169</v>
      </c>
      <c r="E20" s="24" t="s">
        <v>170</v>
      </c>
      <c r="F20" s="24" t="s">
        <v>171</v>
      </c>
      <c r="G20" s="24" t="s">
        <v>172</v>
      </c>
      <c r="H20" s="24" t="s">
        <v>156</v>
      </c>
      <c r="I20" s="25">
        <v>283000000</v>
      </c>
    </row>
    <row r="21" spans="1:9" x14ac:dyDescent="0.25">
      <c r="A21" s="19">
        <v>19</v>
      </c>
      <c r="B21" s="23">
        <v>43783</v>
      </c>
      <c r="C21" s="24" t="s">
        <v>173</v>
      </c>
      <c r="D21" s="24" t="s">
        <v>174</v>
      </c>
      <c r="E21" s="24" t="s">
        <v>175</v>
      </c>
      <c r="F21" s="24" t="s">
        <v>120</v>
      </c>
      <c r="G21" s="24" t="s">
        <v>176</v>
      </c>
      <c r="H21" s="24" t="s">
        <v>156</v>
      </c>
      <c r="I21" s="25">
        <v>486000</v>
      </c>
    </row>
    <row r="22" spans="1:9" x14ac:dyDescent="0.25">
      <c r="A22" s="19">
        <v>18</v>
      </c>
      <c r="B22" s="23">
        <v>43782</v>
      </c>
      <c r="C22" s="24" t="s">
        <v>177</v>
      </c>
      <c r="D22" s="24" t="s">
        <v>178</v>
      </c>
      <c r="E22" s="24" t="s">
        <v>179</v>
      </c>
      <c r="F22" s="24" t="s">
        <v>180</v>
      </c>
      <c r="G22" s="24" t="s">
        <v>181</v>
      </c>
      <c r="H22" s="24" t="s">
        <v>182</v>
      </c>
      <c r="I22" s="25">
        <v>150000000</v>
      </c>
    </row>
    <row r="23" spans="1:9" x14ac:dyDescent="0.25">
      <c r="A23" s="19">
        <v>20</v>
      </c>
      <c r="B23" s="23">
        <v>43782</v>
      </c>
      <c r="C23" s="24" t="s">
        <v>183</v>
      </c>
      <c r="D23" s="24" t="s">
        <v>152</v>
      </c>
      <c r="E23" s="24" t="s">
        <v>514</v>
      </c>
      <c r="F23" s="24" t="s">
        <v>120</v>
      </c>
      <c r="G23" s="24" t="s">
        <v>184</v>
      </c>
      <c r="H23" s="24" t="s">
        <v>137</v>
      </c>
      <c r="I23" s="25">
        <v>1500000</v>
      </c>
    </row>
    <row r="24" spans="1:9" x14ac:dyDescent="0.25">
      <c r="A24" s="19">
        <v>25</v>
      </c>
      <c r="B24" s="23">
        <v>43781</v>
      </c>
      <c r="C24" s="24" t="s">
        <v>185</v>
      </c>
      <c r="D24" s="24" t="s">
        <v>186</v>
      </c>
      <c r="E24" s="24" t="s">
        <v>187</v>
      </c>
      <c r="F24" s="24" t="s">
        <v>123</v>
      </c>
      <c r="G24" s="24" t="s">
        <v>188</v>
      </c>
      <c r="H24" s="24" t="s">
        <v>151</v>
      </c>
      <c r="I24" s="25">
        <v>1300000</v>
      </c>
    </row>
    <row r="25" spans="1:9" x14ac:dyDescent="0.25">
      <c r="A25" s="19">
        <v>27</v>
      </c>
      <c r="B25" s="23">
        <v>43780</v>
      </c>
      <c r="C25" s="24" t="s">
        <v>189</v>
      </c>
      <c r="D25" s="24" t="s">
        <v>169</v>
      </c>
      <c r="E25" s="24" t="s">
        <v>190</v>
      </c>
      <c r="F25" s="24" t="s">
        <v>191</v>
      </c>
      <c r="G25" s="24" t="s">
        <v>192</v>
      </c>
      <c r="H25" s="24" t="s">
        <v>137</v>
      </c>
      <c r="I25" s="25">
        <v>300000</v>
      </c>
    </row>
    <row r="26" spans="1:9" x14ac:dyDescent="0.25">
      <c r="A26" s="19">
        <v>35</v>
      </c>
      <c r="B26" s="23">
        <v>43759</v>
      </c>
      <c r="C26" s="24" t="s">
        <v>193</v>
      </c>
      <c r="D26" s="24" t="s">
        <v>194</v>
      </c>
      <c r="E26" s="24" t="s">
        <v>195</v>
      </c>
      <c r="F26" s="24" t="s">
        <v>120</v>
      </c>
      <c r="G26" s="24" t="s">
        <v>196</v>
      </c>
      <c r="H26" s="24" t="s">
        <v>197</v>
      </c>
      <c r="I26" s="25" t="s">
        <v>198</v>
      </c>
    </row>
    <row r="27" spans="1:9" x14ac:dyDescent="0.25">
      <c r="A27" s="19">
        <v>33</v>
      </c>
      <c r="B27" s="23">
        <v>43742</v>
      </c>
      <c r="C27" s="24" t="s">
        <v>199</v>
      </c>
      <c r="D27" s="24" t="s">
        <v>200</v>
      </c>
      <c r="E27" s="24" t="s">
        <v>201</v>
      </c>
      <c r="F27" s="24" t="s">
        <v>106</v>
      </c>
      <c r="G27" s="24" t="s">
        <v>202</v>
      </c>
      <c r="H27" s="24" t="s">
        <v>132</v>
      </c>
      <c r="I27" s="25">
        <v>45000000</v>
      </c>
    </row>
    <row r="28" spans="1:9" x14ac:dyDescent="0.25">
      <c r="A28" s="19">
        <v>34</v>
      </c>
      <c r="B28" s="23">
        <v>43740</v>
      </c>
      <c r="C28" s="24" t="s">
        <v>203</v>
      </c>
      <c r="D28" s="24" t="s">
        <v>204</v>
      </c>
      <c r="E28" s="24" t="s">
        <v>205</v>
      </c>
      <c r="F28" s="24" t="s">
        <v>106</v>
      </c>
      <c r="G28" s="24" t="s">
        <v>206</v>
      </c>
      <c r="H28" s="24" t="s">
        <v>132</v>
      </c>
      <c r="I28" s="25">
        <v>585000000</v>
      </c>
    </row>
    <row r="29" spans="1:9" x14ac:dyDescent="0.25">
      <c r="A29" s="19">
        <v>36</v>
      </c>
      <c r="B29" s="23">
        <v>43713</v>
      </c>
      <c r="C29" s="24" t="s">
        <v>207</v>
      </c>
      <c r="D29" s="24" t="s">
        <v>138</v>
      </c>
      <c r="E29" s="24" t="s">
        <v>208</v>
      </c>
      <c r="F29" s="24" t="s">
        <v>123</v>
      </c>
      <c r="G29" s="24" t="s">
        <v>209</v>
      </c>
      <c r="H29" s="24" t="s">
        <v>210</v>
      </c>
      <c r="I29" s="25">
        <v>4500000</v>
      </c>
    </row>
    <row r="30" spans="1:9" x14ac:dyDescent="0.25">
      <c r="A30" s="19">
        <v>37</v>
      </c>
      <c r="B30" s="23">
        <v>43712</v>
      </c>
      <c r="C30" s="24" t="s">
        <v>211</v>
      </c>
      <c r="D30" s="24" t="s">
        <v>138</v>
      </c>
      <c r="E30" s="24" t="s">
        <v>212</v>
      </c>
      <c r="F30" s="24" t="s">
        <v>113</v>
      </c>
      <c r="G30" s="24" t="s">
        <v>213</v>
      </c>
      <c r="H30" s="24" t="s">
        <v>124</v>
      </c>
      <c r="I30" s="25">
        <v>3300000</v>
      </c>
    </row>
    <row r="31" spans="1:9" x14ac:dyDescent="0.25">
      <c r="A31" s="19">
        <v>38</v>
      </c>
      <c r="B31" s="23">
        <v>43712</v>
      </c>
      <c r="C31" s="24" t="s">
        <v>214</v>
      </c>
      <c r="D31" s="24" t="s">
        <v>215</v>
      </c>
      <c r="E31" s="24" t="s">
        <v>216</v>
      </c>
      <c r="F31" s="24" t="s">
        <v>113</v>
      </c>
      <c r="G31" s="24" t="s">
        <v>217</v>
      </c>
      <c r="H31" s="24" t="s">
        <v>218</v>
      </c>
      <c r="I31" s="25">
        <v>6000000</v>
      </c>
    </row>
    <row r="32" spans="1:9" x14ac:dyDescent="0.25">
      <c r="A32" s="19">
        <v>39</v>
      </c>
      <c r="B32" s="23">
        <v>43712</v>
      </c>
      <c r="C32" s="24" t="s">
        <v>219</v>
      </c>
      <c r="D32" s="24" t="s">
        <v>143</v>
      </c>
      <c r="E32" s="24" t="s">
        <v>220</v>
      </c>
      <c r="F32" s="24" t="s">
        <v>221</v>
      </c>
      <c r="G32" s="24" t="s">
        <v>222</v>
      </c>
      <c r="H32" s="24" t="s">
        <v>223</v>
      </c>
      <c r="I32" s="25">
        <v>5000000</v>
      </c>
    </row>
    <row r="33" spans="1:10" x14ac:dyDescent="0.25">
      <c r="A33" s="19">
        <v>40</v>
      </c>
      <c r="B33" s="23">
        <v>43712</v>
      </c>
      <c r="C33" s="24" t="s">
        <v>224</v>
      </c>
      <c r="D33" s="24" t="s">
        <v>225</v>
      </c>
      <c r="E33" s="24" t="s">
        <v>226</v>
      </c>
      <c r="F33" s="24" t="s">
        <v>227</v>
      </c>
      <c r="G33" s="24" t="s">
        <v>228</v>
      </c>
      <c r="H33" s="24" t="s">
        <v>124</v>
      </c>
      <c r="I33" s="25">
        <v>18000000</v>
      </c>
    </row>
    <row r="34" spans="1:10" x14ac:dyDescent="0.25">
      <c r="A34" s="19">
        <v>41</v>
      </c>
      <c r="B34" s="23">
        <v>43712</v>
      </c>
      <c r="C34" s="24" t="s">
        <v>229</v>
      </c>
      <c r="D34" s="24" t="s">
        <v>230</v>
      </c>
      <c r="E34" s="24" t="s">
        <v>231</v>
      </c>
      <c r="F34" s="24" t="s">
        <v>106</v>
      </c>
      <c r="G34" s="24" t="s">
        <v>232</v>
      </c>
      <c r="H34" s="24" t="s">
        <v>137</v>
      </c>
      <c r="I34" s="25">
        <v>1000000</v>
      </c>
    </row>
    <row r="35" spans="1:10" x14ac:dyDescent="0.25">
      <c r="A35" s="19">
        <v>42</v>
      </c>
      <c r="B35" s="23">
        <v>43712</v>
      </c>
      <c r="C35" s="24" t="s">
        <v>233</v>
      </c>
      <c r="D35" s="24" t="s">
        <v>234</v>
      </c>
      <c r="E35" s="24" t="s">
        <v>235</v>
      </c>
      <c r="F35" s="24" t="s">
        <v>113</v>
      </c>
      <c r="G35" s="24" t="s">
        <v>236</v>
      </c>
      <c r="H35" s="24" t="s">
        <v>124</v>
      </c>
      <c r="I35" s="25">
        <v>10000000</v>
      </c>
    </row>
    <row r="36" spans="1:10" x14ac:dyDescent="0.25">
      <c r="A36" s="19">
        <v>43</v>
      </c>
      <c r="B36" s="23">
        <v>43712</v>
      </c>
      <c r="C36" s="24" t="s">
        <v>237</v>
      </c>
      <c r="D36" s="24" t="s">
        <v>155</v>
      </c>
      <c r="E36" s="24" t="s">
        <v>238</v>
      </c>
      <c r="F36" s="24" t="s">
        <v>239</v>
      </c>
      <c r="G36" s="24" t="s">
        <v>240</v>
      </c>
      <c r="H36" s="24" t="s">
        <v>107</v>
      </c>
      <c r="I36" s="25">
        <v>450000000</v>
      </c>
    </row>
    <row r="37" spans="1:10" x14ac:dyDescent="0.25">
      <c r="A37" s="19">
        <v>44</v>
      </c>
      <c r="B37" s="23">
        <v>43711</v>
      </c>
      <c r="C37" s="24" t="s">
        <v>241</v>
      </c>
      <c r="D37" s="24" t="s">
        <v>242</v>
      </c>
      <c r="E37" s="24" t="s">
        <v>243</v>
      </c>
      <c r="F37" s="24" t="s">
        <v>106</v>
      </c>
      <c r="G37" s="24" t="s">
        <v>244</v>
      </c>
      <c r="H37" s="24" t="s">
        <v>124</v>
      </c>
      <c r="I37" s="25">
        <v>5000000</v>
      </c>
    </row>
    <row r="38" spans="1:10" x14ac:dyDescent="0.25">
      <c r="A38" s="19">
        <v>61</v>
      </c>
      <c r="B38" s="23">
        <v>43704</v>
      </c>
      <c r="C38" s="24" t="s">
        <v>245</v>
      </c>
      <c r="D38" s="24" t="s">
        <v>246</v>
      </c>
      <c r="E38" s="24" t="s">
        <v>247</v>
      </c>
      <c r="F38" s="24" t="s">
        <v>106</v>
      </c>
      <c r="G38" s="24" t="s">
        <v>248</v>
      </c>
      <c r="H38" s="24" t="s">
        <v>156</v>
      </c>
      <c r="I38" s="25">
        <v>3900000000</v>
      </c>
      <c r="J38" t="s">
        <v>249</v>
      </c>
    </row>
    <row r="39" spans="1:10" x14ac:dyDescent="0.25">
      <c r="A39" s="19">
        <v>53</v>
      </c>
      <c r="B39" s="23">
        <v>43700</v>
      </c>
      <c r="C39" s="24" t="s">
        <v>250</v>
      </c>
      <c r="D39" s="24" t="s">
        <v>251</v>
      </c>
      <c r="E39" s="24" t="s">
        <v>252</v>
      </c>
      <c r="F39" s="24" t="s">
        <v>180</v>
      </c>
      <c r="G39" s="24" t="s">
        <v>253</v>
      </c>
      <c r="H39" s="24" t="s">
        <v>156</v>
      </c>
      <c r="I39" s="25">
        <v>37000000</v>
      </c>
      <c r="J39" t="s">
        <v>249</v>
      </c>
    </row>
    <row r="40" spans="1:10" x14ac:dyDescent="0.25">
      <c r="A40" s="19">
        <v>54</v>
      </c>
      <c r="B40" s="23">
        <v>43700</v>
      </c>
      <c r="C40" s="24" t="s">
        <v>254</v>
      </c>
      <c r="D40" s="24" t="s">
        <v>194</v>
      </c>
      <c r="E40" s="24" t="s">
        <v>255</v>
      </c>
      <c r="F40" s="24" t="s">
        <v>106</v>
      </c>
      <c r="G40" s="24" t="s">
        <v>256</v>
      </c>
      <c r="H40" s="24" t="s">
        <v>117</v>
      </c>
      <c r="I40" s="25">
        <v>500000</v>
      </c>
      <c r="J40" t="s">
        <v>249</v>
      </c>
    </row>
    <row r="41" spans="1:10" x14ac:dyDescent="0.25">
      <c r="A41" s="19">
        <v>55</v>
      </c>
      <c r="B41" s="23">
        <v>43700</v>
      </c>
      <c r="C41" s="24" t="s">
        <v>257</v>
      </c>
      <c r="D41" s="24" t="s">
        <v>138</v>
      </c>
      <c r="E41" s="24" t="s">
        <v>258</v>
      </c>
      <c r="F41" s="24" t="s">
        <v>259</v>
      </c>
      <c r="G41" s="24" t="s">
        <v>260</v>
      </c>
      <c r="H41" s="24" t="s">
        <v>132</v>
      </c>
      <c r="I41" s="25">
        <v>110000000</v>
      </c>
      <c r="J41" t="s">
        <v>249</v>
      </c>
    </row>
    <row r="42" spans="1:10" x14ac:dyDescent="0.25">
      <c r="A42" s="19">
        <v>58</v>
      </c>
      <c r="B42" s="23">
        <v>43700</v>
      </c>
      <c r="C42" s="24" t="s">
        <v>261</v>
      </c>
      <c r="D42" s="24" t="s">
        <v>262</v>
      </c>
      <c r="E42" s="24" t="s">
        <v>263</v>
      </c>
      <c r="F42" s="24" t="s">
        <v>128</v>
      </c>
      <c r="G42" s="24" t="s">
        <v>264</v>
      </c>
      <c r="H42" s="24" t="s">
        <v>117</v>
      </c>
      <c r="I42" s="25">
        <v>1000000</v>
      </c>
      <c r="J42" t="s">
        <v>249</v>
      </c>
    </row>
    <row r="43" spans="1:10" x14ac:dyDescent="0.25">
      <c r="A43" s="19">
        <v>56</v>
      </c>
      <c r="B43" s="23">
        <v>43699</v>
      </c>
      <c r="C43" s="24" t="s">
        <v>265</v>
      </c>
      <c r="D43" s="24" t="s">
        <v>138</v>
      </c>
      <c r="E43" s="24" t="s">
        <v>266</v>
      </c>
      <c r="F43" s="24" t="s">
        <v>120</v>
      </c>
      <c r="G43" s="24" t="s">
        <v>267</v>
      </c>
      <c r="H43" s="24" t="s">
        <v>268</v>
      </c>
      <c r="I43" s="25">
        <v>15000000</v>
      </c>
      <c r="J43" t="s">
        <v>249</v>
      </c>
    </row>
    <row r="44" spans="1:10" x14ac:dyDescent="0.25">
      <c r="A44" s="19">
        <v>57</v>
      </c>
      <c r="B44" s="23">
        <v>43698</v>
      </c>
      <c r="C44" s="24" t="s">
        <v>269</v>
      </c>
      <c r="D44" s="24" t="s">
        <v>161</v>
      </c>
      <c r="E44" s="24" t="s">
        <v>515</v>
      </c>
      <c r="F44" s="24" t="s">
        <v>106</v>
      </c>
      <c r="G44" s="24" t="s">
        <v>270</v>
      </c>
      <c r="H44" s="24" t="s">
        <v>107</v>
      </c>
      <c r="I44" s="25">
        <v>6590000</v>
      </c>
      <c r="J44" t="s">
        <v>249</v>
      </c>
    </row>
    <row r="45" spans="1:10" x14ac:dyDescent="0.25">
      <c r="A45" s="19">
        <v>59</v>
      </c>
      <c r="B45" s="23">
        <v>43696</v>
      </c>
      <c r="C45" s="24" t="s">
        <v>271</v>
      </c>
      <c r="D45" s="24" t="s">
        <v>272</v>
      </c>
      <c r="E45" s="24" t="s">
        <v>273</v>
      </c>
      <c r="F45" s="24" t="s">
        <v>120</v>
      </c>
      <c r="G45" s="24" t="s">
        <v>274</v>
      </c>
      <c r="H45" s="24" t="s">
        <v>124</v>
      </c>
      <c r="I45" s="25" t="s">
        <v>275</v>
      </c>
      <c r="J45" t="s">
        <v>249</v>
      </c>
    </row>
    <row r="46" spans="1:10" x14ac:dyDescent="0.25">
      <c r="A46" s="19">
        <v>51</v>
      </c>
      <c r="B46" s="23">
        <v>43690</v>
      </c>
      <c r="C46" s="24" t="s">
        <v>276</v>
      </c>
      <c r="D46" s="24" t="s">
        <v>101</v>
      </c>
      <c r="E46" s="24" t="s">
        <v>277</v>
      </c>
      <c r="F46" s="24" t="s">
        <v>278</v>
      </c>
      <c r="G46" s="24" t="s">
        <v>279</v>
      </c>
      <c r="H46" s="24" t="s">
        <v>132</v>
      </c>
      <c r="I46" s="25">
        <v>11000000</v>
      </c>
      <c r="J46" t="s">
        <v>249</v>
      </c>
    </row>
    <row r="47" spans="1:10" x14ac:dyDescent="0.25">
      <c r="A47" s="19">
        <v>52</v>
      </c>
      <c r="B47" s="23">
        <v>43690</v>
      </c>
      <c r="C47" s="24" t="s">
        <v>280</v>
      </c>
      <c r="D47" s="24" t="s">
        <v>281</v>
      </c>
      <c r="E47" s="24" t="s">
        <v>282</v>
      </c>
      <c r="F47" s="24" t="s">
        <v>283</v>
      </c>
      <c r="G47" s="24" t="s">
        <v>284</v>
      </c>
      <c r="H47" s="24" t="s">
        <v>107</v>
      </c>
      <c r="I47" s="25">
        <v>51000000</v>
      </c>
      <c r="J47" t="s">
        <v>249</v>
      </c>
    </row>
    <row r="48" spans="1:10" x14ac:dyDescent="0.25">
      <c r="A48" s="19">
        <v>50</v>
      </c>
      <c r="B48" s="23">
        <v>43689</v>
      </c>
      <c r="C48" s="24" t="s">
        <v>285</v>
      </c>
      <c r="D48" s="24" t="s">
        <v>101</v>
      </c>
      <c r="E48" s="24" t="s">
        <v>286</v>
      </c>
      <c r="F48" s="24" t="s">
        <v>106</v>
      </c>
      <c r="G48" s="24" t="s">
        <v>287</v>
      </c>
      <c r="H48" s="24" t="s">
        <v>132</v>
      </c>
      <c r="I48" s="25">
        <v>125000000</v>
      </c>
      <c r="J48" t="s">
        <v>249</v>
      </c>
    </row>
    <row r="49" spans="1:10" x14ac:dyDescent="0.25">
      <c r="A49" s="19">
        <v>45</v>
      </c>
      <c r="B49" s="23">
        <v>43678</v>
      </c>
      <c r="C49" s="24" t="s">
        <v>129</v>
      </c>
      <c r="D49" s="24" t="s">
        <v>101</v>
      </c>
      <c r="E49" s="24" t="s">
        <v>251</v>
      </c>
      <c r="F49" s="24" t="s">
        <v>120</v>
      </c>
      <c r="G49" s="24" t="s">
        <v>288</v>
      </c>
      <c r="H49" s="24" t="s">
        <v>107</v>
      </c>
      <c r="I49" s="25">
        <v>20000000</v>
      </c>
      <c r="J49" t="s">
        <v>249</v>
      </c>
    </row>
    <row r="50" spans="1:10" x14ac:dyDescent="0.25">
      <c r="A50" s="19">
        <v>46</v>
      </c>
      <c r="B50" s="23">
        <v>43678</v>
      </c>
      <c r="C50" s="24" t="s">
        <v>289</v>
      </c>
      <c r="D50" s="24" t="s">
        <v>111</v>
      </c>
      <c r="E50" s="24" t="s">
        <v>290</v>
      </c>
      <c r="F50" s="24" t="s">
        <v>291</v>
      </c>
      <c r="G50" s="24" t="s">
        <v>292</v>
      </c>
      <c r="H50" s="24" t="s">
        <v>124</v>
      </c>
      <c r="I50" s="25">
        <v>5000000</v>
      </c>
      <c r="J50" t="s">
        <v>249</v>
      </c>
    </row>
    <row r="51" spans="1:10" x14ac:dyDescent="0.25">
      <c r="A51" s="19">
        <v>47</v>
      </c>
      <c r="B51" s="23">
        <v>43678</v>
      </c>
      <c r="C51" s="24" t="s">
        <v>293</v>
      </c>
      <c r="D51" s="24" t="s">
        <v>294</v>
      </c>
      <c r="E51" s="24" t="s">
        <v>295</v>
      </c>
      <c r="F51" s="24" t="s">
        <v>106</v>
      </c>
      <c r="G51" s="24"/>
      <c r="H51" s="24" t="s">
        <v>296</v>
      </c>
      <c r="I51" s="25">
        <v>1600000</v>
      </c>
      <c r="J51" t="s">
        <v>249</v>
      </c>
    </row>
    <row r="52" spans="1:10" x14ac:dyDescent="0.25">
      <c r="A52" s="19">
        <v>48</v>
      </c>
      <c r="B52" s="23">
        <v>43678</v>
      </c>
      <c r="C52" s="24" t="s">
        <v>297</v>
      </c>
      <c r="D52" s="24" t="s">
        <v>111</v>
      </c>
      <c r="E52" s="24" t="s">
        <v>298</v>
      </c>
      <c r="F52" s="24" t="s">
        <v>113</v>
      </c>
      <c r="G52" s="24" t="s">
        <v>299</v>
      </c>
      <c r="H52" s="24" t="s">
        <v>300</v>
      </c>
      <c r="I52" s="25">
        <v>140000000</v>
      </c>
      <c r="J52" t="s">
        <v>249</v>
      </c>
    </row>
    <row r="53" spans="1:10" x14ac:dyDescent="0.25">
      <c r="A53" s="19">
        <v>49</v>
      </c>
      <c r="B53" s="23">
        <v>43678</v>
      </c>
      <c r="C53" s="24" t="s">
        <v>301</v>
      </c>
      <c r="D53" s="24" t="s">
        <v>230</v>
      </c>
      <c r="E53" s="24" t="s">
        <v>302</v>
      </c>
      <c r="F53" s="24" t="s">
        <v>128</v>
      </c>
      <c r="G53" s="24" t="s">
        <v>303</v>
      </c>
      <c r="H53" s="24" t="s">
        <v>197</v>
      </c>
      <c r="I53" s="25">
        <v>38080000</v>
      </c>
      <c r="J53" t="s">
        <v>249</v>
      </c>
    </row>
    <row r="54" spans="1:10" x14ac:dyDescent="0.25">
      <c r="A54" s="19">
        <v>69</v>
      </c>
      <c r="B54" s="23">
        <v>43657</v>
      </c>
      <c r="C54" s="24" t="s">
        <v>304</v>
      </c>
      <c r="D54" s="24" t="s">
        <v>101</v>
      </c>
      <c r="E54" s="24" t="s">
        <v>516</v>
      </c>
      <c r="F54" s="24" t="s">
        <v>305</v>
      </c>
      <c r="G54" s="24" t="s">
        <v>306</v>
      </c>
      <c r="H54" s="24" t="s">
        <v>132</v>
      </c>
      <c r="I54" s="25">
        <v>60000000</v>
      </c>
      <c r="J54" t="s">
        <v>249</v>
      </c>
    </row>
    <row r="55" spans="1:10" x14ac:dyDescent="0.25">
      <c r="A55" s="19">
        <v>68</v>
      </c>
      <c r="B55" s="23">
        <v>43656</v>
      </c>
      <c r="C55" s="24" t="s">
        <v>307</v>
      </c>
      <c r="D55" s="24" t="s">
        <v>262</v>
      </c>
      <c r="E55" s="24" t="s">
        <v>152</v>
      </c>
      <c r="F55" s="24" t="s">
        <v>106</v>
      </c>
      <c r="G55" s="24" t="s">
        <v>308</v>
      </c>
      <c r="H55" s="24" t="s">
        <v>218</v>
      </c>
      <c r="I55" s="25">
        <v>150000000</v>
      </c>
      <c r="J55" t="s">
        <v>249</v>
      </c>
    </row>
    <row r="56" spans="1:10" x14ac:dyDescent="0.25">
      <c r="A56" s="19">
        <v>70</v>
      </c>
      <c r="B56" s="23">
        <v>43656</v>
      </c>
      <c r="C56" s="24" t="s">
        <v>309</v>
      </c>
      <c r="D56" s="24" t="s">
        <v>310</v>
      </c>
      <c r="E56" s="24" t="s">
        <v>311</v>
      </c>
      <c r="F56" s="24" t="s">
        <v>305</v>
      </c>
      <c r="G56" s="24" t="s">
        <v>275</v>
      </c>
      <c r="H56" s="24" t="s">
        <v>156</v>
      </c>
      <c r="I56" s="25">
        <v>16000000</v>
      </c>
      <c r="J56" t="s">
        <v>249</v>
      </c>
    </row>
    <row r="57" spans="1:10" x14ac:dyDescent="0.25">
      <c r="A57" s="19">
        <v>71</v>
      </c>
      <c r="B57" s="23">
        <v>43656</v>
      </c>
      <c r="C57" s="24" t="s">
        <v>312</v>
      </c>
      <c r="D57" s="24" t="s">
        <v>310</v>
      </c>
      <c r="E57" s="24" t="s">
        <v>313</v>
      </c>
      <c r="F57" s="24" t="s">
        <v>314</v>
      </c>
      <c r="G57" s="24" t="s">
        <v>315</v>
      </c>
      <c r="H57" s="24" t="s">
        <v>156</v>
      </c>
      <c r="I57" s="25">
        <v>5750000</v>
      </c>
      <c r="J57" t="s">
        <v>249</v>
      </c>
    </row>
    <row r="58" spans="1:10" x14ac:dyDescent="0.25">
      <c r="A58" s="19">
        <v>72</v>
      </c>
      <c r="B58" s="23">
        <v>43656</v>
      </c>
      <c r="C58" s="24" t="s">
        <v>316</v>
      </c>
      <c r="D58" s="24" t="s">
        <v>317</v>
      </c>
      <c r="E58" s="24" t="s">
        <v>318</v>
      </c>
      <c r="F58" s="24" t="s">
        <v>113</v>
      </c>
      <c r="G58" s="24" t="s">
        <v>319</v>
      </c>
      <c r="H58" s="24" t="s">
        <v>124</v>
      </c>
      <c r="I58" s="25">
        <v>2500000</v>
      </c>
      <c r="J58" t="s">
        <v>249</v>
      </c>
    </row>
    <row r="59" spans="1:10" x14ac:dyDescent="0.25">
      <c r="A59" s="19">
        <v>73</v>
      </c>
      <c r="B59" s="23">
        <v>43655</v>
      </c>
      <c r="C59" s="24" t="s">
        <v>320</v>
      </c>
      <c r="D59" s="24" t="s">
        <v>321</v>
      </c>
      <c r="E59" s="24" t="s">
        <v>322</v>
      </c>
      <c r="F59" s="24" t="s">
        <v>113</v>
      </c>
      <c r="G59" s="24" t="s">
        <v>323</v>
      </c>
      <c r="H59" s="24" t="s">
        <v>124</v>
      </c>
      <c r="I59" s="25">
        <v>1000000</v>
      </c>
      <c r="J59" t="s">
        <v>249</v>
      </c>
    </row>
    <row r="60" spans="1:10" x14ac:dyDescent="0.25">
      <c r="A60" s="19">
        <v>74</v>
      </c>
      <c r="B60" s="23">
        <v>43654</v>
      </c>
      <c r="C60" s="24" t="s">
        <v>324</v>
      </c>
      <c r="D60" s="24" t="s">
        <v>262</v>
      </c>
      <c r="E60" s="24" t="s">
        <v>325</v>
      </c>
      <c r="F60" s="24" t="s">
        <v>326</v>
      </c>
      <c r="G60" s="24" t="s">
        <v>327</v>
      </c>
      <c r="H60" s="24" t="s">
        <v>328</v>
      </c>
      <c r="I60" s="25">
        <v>319605</v>
      </c>
      <c r="J60" t="s">
        <v>249</v>
      </c>
    </row>
    <row r="61" spans="1:10" x14ac:dyDescent="0.25">
      <c r="A61" s="19">
        <v>67</v>
      </c>
      <c r="B61" s="23">
        <v>43650</v>
      </c>
      <c r="C61" s="24" t="s">
        <v>329</v>
      </c>
      <c r="D61" s="24" t="s">
        <v>161</v>
      </c>
      <c r="E61" s="24" t="s">
        <v>330</v>
      </c>
      <c r="F61" s="24" t="s">
        <v>291</v>
      </c>
      <c r="G61" s="24" t="s">
        <v>331</v>
      </c>
      <c r="H61" s="24" t="s">
        <v>117</v>
      </c>
      <c r="I61" s="25">
        <v>500000</v>
      </c>
      <c r="J61" t="s">
        <v>249</v>
      </c>
    </row>
    <row r="62" spans="1:10" x14ac:dyDescent="0.25">
      <c r="A62" s="19">
        <v>65</v>
      </c>
      <c r="B62" s="23">
        <v>43649</v>
      </c>
      <c r="C62" s="24" t="s">
        <v>332</v>
      </c>
      <c r="D62" s="24" t="s">
        <v>333</v>
      </c>
      <c r="E62" s="24" t="s">
        <v>334</v>
      </c>
      <c r="F62" s="24" t="s">
        <v>171</v>
      </c>
      <c r="G62" s="24" t="s">
        <v>335</v>
      </c>
      <c r="H62" s="24" t="s">
        <v>336</v>
      </c>
      <c r="I62" s="25">
        <v>1000000</v>
      </c>
      <c r="J62" t="s">
        <v>249</v>
      </c>
    </row>
    <row r="63" spans="1:10" x14ac:dyDescent="0.25">
      <c r="A63" s="19">
        <v>62</v>
      </c>
      <c r="B63" s="23">
        <v>43648</v>
      </c>
      <c r="C63" s="24" t="s">
        <v>337</v>
      </c>
      <c r="D63" s="24" t="s">
        <v>111</v>
      </c>
      <c r="E63" s="24" t="s">
        <v>338</v>
      </c>
      <c r="F63" s="24" t="s">
        <v>120</v>
      </c>
      <c r="G63" s="24" t="s">
        <v>339</v>
      </c>
      <c r="H63" s="24" t="s">
        <v>156</v>
      </c>
      <c r="I63" s="25">
        <v>19000000</v>
      </c>
      <c r="J63" t="s">
        <v>249</v>
      </c>
    </row>
    <row r="64" spans="1:10" x14ac:dyDescent="0.25">
      <c r="A64" s="19">
        <v>63</v>
      </c>
      <c r="B64" s="23">
        <v>43648</v>
      </c>
      <c r="C64" s="24" t="s">
        <v>340</v>
      </c>
      <c r="D64" s="24" t="s">
        <v>230</v>
      </c>
      <c r="E64" s="24" t="s">
        <v>341</v>
      </c>
      <c r="F64" s="24" t="s">
        <v>305</v>
      </c>
      <c r="G64" s="24" t="s">
        <v>342</v>
      </c>
      <c r="H64" s="24" t="s">
        <v>343</v>
      </c>
      <c r="I64" s="25">
        <v>2500000</v>
      </c>
      <c r="J64" t="s">
        <v>249</v>
      </c>
    </row>
    <row r="65" spans="1:10" x14ac:dyDescent="0.25">
      <c r="A65" s="19">
        <v>64</v>
      </c>
      <c r="B65" s="23">
        <v>43647</v>
      </c>
      <c r="C65" s="24" t="s">
        <v>344</v>
      </c>
      <c r="D65" s="24" t="s">
        <v>345</v>
      </c>
      <c r="E65" s="24" t="s">
        <v>346</v>
      </c>
      <c r="F65" s="24" t="s">
        <v>291</v>
      </c>
      <c r="G65" s="24" t="s">
        <v>347</v>
      </c>
      <c r="H65" s="24" t="s">
        <v>348</v>
      </c>
      <c r="I65" s="25">
        <v>145000</v>
      </c>
      <c r="J65" t="s">
        <v>249</v>
      </c>
    </row>
    <row r="66" spans="1:10" x14ac:dyDescent="0.25">
      <c r="A66" s="19">
        <v>85</v>
      </c>
      <c r="B66" s="23">
        <v>43626</v>
      </c>
      <c r="C66" s="24" t="s">
        <v>350</v>
      </c>
      <c r="D66" s="24" t="s">
        <v>351</v>
      </c>
      <c r="E66" s="24" t="s">
        <v>352</v>
      </c>
      <c r="F66" s="24" t="s">
        <v>106</v>
      </c>
      <c r="G66" s="24" t="s">
        <v>297</v>
      </c>
      <c r="H66" s="24" t="s">
        <v>151</v>
      </c>
      <c r="I66" s="25">
        <v>430200</v>
      </c>
      <c r="J66" t="s">
        <v>249</v>
      </c>
    </row>
    <row r="67" spans="1:10" x14ac:dyDescent="0.25">
      <c r="A67" s="19">
        <v>86</v>
      </c>
      <c r="B67" s="23">
        <v>43626</v>
      </c>
      <c r="C67" s="24" t="s">
        <v>353</v>
      </c>
      <c r="D67" s="24" t="s">
        <v>138</v>
      </c>
      <c r="E67" s="24" t="s">
        <v>208</v>
      </c>
      <c r="F67" s="24" t="s">
        <v>354</v>
      </c>
      <c r="G67" s="24" t="s">
        <v>360</v>
      </c>
      <c r="H67" s="24" t="s">
        <v>124</v>
      </c>
      <c r="I67" s="25">
        <v>15500000</v>
      </c>
      <c r="J67" t="s">
        <v>249</v>
      </c>
    </row>
    <row r="68" spans="1:10" x14ac:dyDescent="0.25">
      <c r="A68" s="19">
        <v>88</v>
      </c>
      <c r="B68" s="23">
        <v>43624</v>
      </c>
      <c r="C68" s="24" t="s">
        <v>355</v>
      </c>
      <c r="D68" s="24" t="s">
        <v>246</v>
      </c>
      <c r="E68" s="24" t="s">
        <v>517</v>
      </c>
      <c r="F68" s="24" t="s">
        <v>356</v>
      </c>
      <c r="G68" s="24" t="s">
        <v>363</v>
      </c>
      <c r="H68" s="24" t="s">
        <v>114</v>
      </c>
      <c r="I68" s="25">
        <v>3584000</v>
      </c>
      <c r="J68" t="s">
        <v>249</v>
      </c>
    </row>
    <row r="69" spans="1:10" x14ac:dyDescent="0.25">
      <c r="A69" s="19">
        <v>82</v>
      </c>
      <c r="B69" s="23">
        <v>43622</v>
      </c>
      <c r="C69" s="24" t="s">
        <v>357</v>
      </c>
      <c r="D69" s="24" t="s">
        <v>358</v>
      </c>
      <c r="E69" s="24" t="s">
        <v>518</v>
      </c>
      <c r="F69" s="24" t="s">
        <v>359</v>
      </c>
      <c r="G69" s="24" t="s">
        <v>366</v>
      </c>
      <c r="H69" s="24"/>
      <c r="I69" s="25">
        <v>2739034.68</v>
      </c>
      <c r="J69" t="s">
        <v>249</v>
      </c>
    </row>
    <row r="70" spans="1:10" x14ac:dyDescent="0.25">
      <c r="A70" s="19">
        <v>83</v>
      </c>
      <c r="B70" s="23">
        <v>43622</v>
      </c>
      <c r="C70" s="24" t="s">
        <v>361</v>
      </c>
      <c r="D70" s="24" t="s">
        <v>26</v>
      </c>
      <c r="E70" s="24" t="s">
        <v>362</v>
      </c>
      <c r="F70" s="24" t="s">
        <v>291</v>
      </c>
      <c r="G70" s="24" t="s">
        <v>372</v>
      </c>
      <c r="H70" s="24" t="s">
        <v>124</v>
      </c>
      <c r="I70" s="25">
        <v>26000000</v>
      </c>
      <c r="J70" t="s">
        <v>249</v>
      </c>
    </row>
    <row r="71" spans="1:10" x14ac:dyDescent="0.25">
      <c r="A71" s="19">
        <v>84</v>
      </c>
      <c r="B71" s="23">
        <v>43622</v>
      </c>
      <c r="C71" s="24" t="s">
        <v>364</v>
      </c>
      <c r="D71" s="24" t="s">
        <v>351</v>
      </c>
      <c r="E71" s="24" t="s">
        <v>365</v>
      </c>
      <c r="F71" s="24" t="s">
        <v>106</v>
      </c>
      <c r="G71" s="24" t="s">
        <v>375</v>
      </c>
      <c r="H71" s="24" t="s">
        <v>156</v>
      </c>
      <c r="I71" s="25">
        <v>15109500</v>
      </c>
      <c r="J71" t="s">
        <v>249</v>
      </c>
    </row>
    <row r="72" spans="1:10" x14ac:dyDescent="0.25">
      <c r="A72" s="19">
        <v>87</v>
      </c>
      <c r="B72" s="23">
        <v>43988</v>
      </c>
      <c r="C72" s="24" t="s">
        <v>367</v>
      </c>
      <c r="D72" s="24" t="s">
        <v>138</v>
      </c>
      <c r="E72" s="24" t="s">
        <v>368</v>
      </c>
      <c r="F72" s="24" t="s">
        <v>369</v>
      </c>
      <c r="G72" s="24" t="s">
        <v>377</v>
      </c>
      <c r="H72" s="24" t="s">
        <v>156</v>
      </c>
      <c r="I72" s="25">
        <v>52000000</v>
      </c>
      <c r="J72" t="s">
        <v>249</v>
      </c>
    </row>
    <row r="73" spans="1:10" x14ac:dyDescent="0.25">
      <c r="A73" s="19">
        <v>75</v>
      </c>
      <c r="B73" s="23">
        <v>43621</v>
      </c>
      <c r="C73" s="24" t="s">
        <v>370</v>
      </c>
      <c r="D73" s="24" t="s">
        <v>101</v>
      </c>
      <c r="E73" s="24" t="s">
        <v>371</v>
      </c>
      <c r="F73" s="24" t="s">
        <v>106</v>
      </c>
      <c r="G73" s="24" t="s">
        <v>381</v>
      </c>
      <c r="H73" s="24" t="s">
        <v>107</v>
      </c>
      <c r="I73" s="25">
        <v>51000000</v>
      </c>
      <c r="J73" t="s">
        <v>249</v>
      </c>
    </row>
    <row r="74" spans="1:10" x14ac:dyDescent="0.25">
      <c r="A74" s="19">
        <v>76</v>
      </c>
      <c r="B74" s="23">
        <v>43620</v>
      </c>
      <c r="C74" s="24" t="s">
        <v>373</v>
      </c>
      <c r="D74" s="24" t="s">
        <v>161</v>
      </c>
      <c r="E74" s="24" t="s">
        <v>374</v>
      </c>
      <c r="F74" s="24" t="s">
        <v>291</v>
      </c>
      <c r="G74" s="24" t="s">
        <v>386</v>
      </c>
      <c r="H74" s="24" t="s">
        <v>114</v>
      </c>
      <c r="I74" s="25">
        <v>10000000</v>
      </c>
      <c r="J74" t="s">
        <v>249</v>
      </c>
    </row>
    <row r="75" spans="1:10" x14ac:dyDescent="0.25">
      <c r="A75" s="19">
        <v>79</v>
      </c>
      <c r="B75" s="23">
        <v>43620</v>
      </c>
      <c r="C75" s="24" t="s">
        <v>376</v>
      </c>
      <c r="D75" s="24" t="s">
        <v>111</v>
      </c>
      <c r="E75" s="24" t="s">
        <v>138</v>
      </c>
      <c r="F75" s="24" t="s">
        <v>291</v>
      </c>
      <c r="G75" s="24" t="s">
        <v>389</v>
      </c>
      <c r="H75" s="24" t="s">
        <v>156</v>
      </c>
      <c r="I75" s="25">
        <v>75000000</v>
      </c>
      <c r="J75" t="s">
        <v>249</v>
      </c>
    </row>
    <row r="76" spans="1:10" x14ac:dyDescent="0.25">
      <c r="A76" s="19">
        <v>80</v>
      </c>
      <c r="B76" s="23">
        <v>43620</v>
      </c>
      <c r="C76" s="24" t="s">
        <v>378</v>
      </c>
      <c r="D76" s="24" t="s">
        <v>379</v>
      </c>
      <c r="E76" s="24" t="s">
        <v>380</v>
      </c>
      <c r="F76" s="24" t="s">
        <v>221</v>
      </c>
      <c r="G76" s="24" t="s">
        <v>391</v>
      </c>
      <c r="H76" s="24" t="s">
        <v>382</v>
      </c>
      <c r="I76" s="25">
        <v>26000000</v>
      </c>
      <c r="J76" t="s">
        <v>249</v>
      </c>
    </row>
    <row r="77" spans="1:10" x14ac:dyDescent="0.25">
      <c r="A77" s="19">
        <v>89</v>
      </c>
      <c r="B77" s="23">
        <v>43620</v>
      </c>
      <c r="C77" s="24" t="s">
        <v>383</v>
      </c>
      <c r="D77" s="24" t="s">
        <v>272</v>
      </c>
      <c r="E77" s="24" t="s">
        <v>384</v>
      </c>
      <c r="F77" s="24" t="s">
        <v>385</v>
      </c>
      <c r="G77" s="24" t="s">
        <v>394</v>
      </c>
      <c r="H77" s="24" t="s">
        <v>124</v>
      </c>
      <c r="I77" s="25">
        <v>3400000</v>
      </c>
      <c r="J77" t="s">
        <v>249</v>
      </c>
    </row>
    <row r="78" spans="1:10" x14ac:dyDescent="0.25">
      <c r="A78" s="19">
        <v>77</v>
      </c>
      <c r="B78" s="23">
        <v>43619</v>
      </c>
      <c r="C78" s="24" t="s">
        <v>387</v>
      </c>
      <c r="D78" s="24" t="s">
        <v>101</v>
      </c>
      <c r="E78" s="24" t="s">
        <v>388</v>
      </c>
      <c r="F78" s="24" t="s">
        <v>120</v>
      </c>
      <c r="G78" s="24" t="s">
        <v>398</v>
      </c>
      <c r="H78" s="24"/>
      <c r="I78" s="25">
        <v>4889975.54</v>
      </c>
      <c r="J78" t="s">
        <v>249</v>
      </c>
    </row>
    <row r="79" spans="1:10" x14ac:dyDescent="0.25">
      <c r="A79" s="19">
        <v>78</v>
      </c>
      <c r="B79" s="23">
        <v>43619</v>
      </c>
      <c r="C79" s="24" t="s">
        <v>390</v>
      </c>
      <c r="D79" s="24" t="s">
        <v>111</v>
      </c>
      <c r="E79" s="24" t="s">
        <v>138</v>
      </c>
      <c r="F79" s="24" t="s">
        <v>106</v>
      </c>
      <c r="G79" s="24" t="s">
        <v>401</v>
      </c>
      <c r="H79" s="24" t="s">
        <v>124</v>
      </c>
      <c r="I79" s="25">
        <v>9000000</v>
      </c>
      <c r="J79" t="s">
        <v>249</v>
      </c>
    </row>
    <row r="80" spans="1:10" x14ac:dyDescent="0.25">
      <c r="A80" s="19">
        <v>81</v>
      </c>
      <c r="B80" s="23">
        <v>43619</v>
      </c>
      <c r="C80" s="24" t="s">
        <v>392</v>
      </c>
      <c r="D80" s="24" t="s">
        <v>393</v>
      </c>
      <c r="E80" s="24" t="s">
        <v>349</v>
      </c>
      <c r="F80" s="24" t="s">
        <v>106</v>
      </c>
      <c r="G80" s="24" t="s">
        <v>405</v>
      </c>
      <c r="H80" s="24" t="s">
        <v>382</v>
      </c>
      <c r="I80" s="25">
        <v>2500000</v>
      </c>
      <c r="J80" t="s">
        <v>249</v>
      </c>
    </row>
    <row r="81" spans="1:10" x14ac:dyDescent="0.25">
      <c r="A81" s="19">
        <v>97</v>
      </c>
      <c r="B81" s="23">
        <v>43615</v>
      </c>
      <c r="C81" s="24" t="s">
        <v>396</v>
      </c>
      <c r="D81" s="24" t="s">
        <v>397</v>
      </c>
      <c r="E81" s="24" t="s">
        <v>294</v>
      </c>
      <c r="F81" s="24" t="s">
        <v>106</v>
      </c>
      <c r="G81" s="24" t="s">
        <v>408</v>
      </c>
      <c r="H81" s="24" t="s">
        <v>156</v>
      </c>
      <c r="I81" s="25">
        <v>11500000</v>
      </c>
      <c r="J81" t="s">
        <v>249</v>
      </c>
    </row>
    <row r="82" spans="1:10" x14ac:dyDescent="0.25">
      <c r="A82" s="19">
        <v>95</v>
      </c>
      <c r="B82" s="23">
        <v>43613</v>
      </c>
      <c r="C82" s="24" t="s">
        <v>399</v>
      </c>
      <c r="D82" s="24" t="s">
        <v>130</v>
      </c>
      <c r="E82" s="24" t="s">
        <v>400</v>
      </c>
      <c r="F82" s="24" t="s">
        <v>106</v>
      </c>
      <c r="G82" s="24" t="s">
        <v>412</v>
      </c>
      <c r="H82" s="24" t="s">
        <v>107</v>
      </c>
      <c r="I82" s="25">
        <v>51000000</v>
      </c>
      <c r="J82" t="s">
        <v>249</v>
      </c>
    </row>
    <row r="83" spans="1:10" x14ac:dyDescent="0.25">
      <c r="A83" s="19">
        <v>96</v>
      </c>
      <c r="B83" s="23">
        <v>43613</v>
      </c>
      <c r="C83" s="24" t="s">
        <v>402</v>
      </c>
      <c r="D83" s="24" t="s">
        <v>403</v>
      </c>
      <c r="E83" s="24" t="s">
        <v>404</v>
      </c>
      <c r="F83" s="24" t="s">
        <v>113</v>
      </c>
      <c r="G83" s="24" t="s">
        <v>418</v>
      </c>
      <c r="H83" s="24" t="s">
        <v>117</v>
      </c>
      <c r="I83" s="25">
        <v>140000000</v>
      </c>
      <c r="J83" t="s">
        <v>249</v>
      </c>
    </row>
    <row r="84" spans="1:10" x14ac:dyDescent="0.25">
      <c r="A84" s="19">
        <v>90</v>
      </c>
      <c r="B84" s="23">
        <v>43591</v>
      </c>
      <c r="C84" s="24" t="s">
        <v>406</v>
      </c>
      <c r="D84" s="24" t="s">
        <v>333</v>
      </c>
      <c r="E84" s="24" t="s">
        <v>334</v>
      </c>
      <c r="F84" s="24" t="s">
        <v>106</v>
      </c>
      <c r="G84" s="24" t="s">
        <v>395</v>
      </c>
      <c r="H84" s="24" t="s">
        <v>124</v>
      </c>
      <c r="I84" s="25" t="s">
        <v>165</v>
      </c>
      <c r="J84" t="s">
        <v>249</v>
      </c>
    </row>
    <row r="85" spans="1:10" x14ac:dyDescent="0.25">
      <c r="A85" s="19">
        <v>91</v>
      </c>
      <c r="B85" s="23">
        <v>43591</v>
      </c>
      <c r="C85" s="24" t="s">
        <v>407</v>
      </c>
      <c r="D85" s="24" t="s">
        <v>379</v>
      </c>
      <c r="E85" s="24" t="s">
        <v>380</v>
      </c>
      <c r="F85" s="24" t="s">
        <v>106</v>
      </c>
      <c r="G85" s="24" t="s">
        <v>424</v>
      </c>
      <c r="H85" s="24" t="s">
        <v>409</v>
      </c>
      <c r="I85" s="25">
        <v>868600</v>
      </c>
      <c r="J85" t="s">
        <v>249</v>
      </c>
    </row>
    <row r="86" spans="1:10" x14ac:dyDescent="0.25">
      <c r="A86" s="19">
        <v>92</v>
      </c>
      <c r="B86" s="23">
        <v>43590</v>
      </c>
      <c r="C86" s="24" t="s">
        <v>410</v>
      </c>
      <c r="D86" s="24" t="s">
        <v>397</v>
      </c>
      <c r="E86" s="24" t="s">
        <v>411</v>
      </c>
      <c r="F86" s="24" t="s">
        <v>149</v>
      </c>
      <c r="G86" s="24" t="s">
        <v>428</v>
      </c>
      <c r="H86" s="24" t="s">
        <v>413</v>
      </c>
      <c r="I86" s="25" t="s">
        <v>165</v>
      </c>
      <c r="J86" t="s">
        <v>249</v>
      </c>
    </row>
    <row r="87" spans="1:10" x14ac:dyDescent="0.25">
      <c r="A87" s="19">
        <v>94</v>
      </c>
      <c r="B87" s="23">
        <v>43587</v>
      </c>
      <c r="C87" s="24" t="s">
        <v>414</v>
      </c>
      <c r="D87" s="24" t="s">
        <v>415</v>
      </c>
      <c r="E87" s="24" t="s">
        <v>416</v>
      </c>
      <c r="F87" s="24" t="s">
        <v>221</v>
      </c>
      <c r="G87" s="24" t="s">
        <v>431</v>
      </c>
      <c r="H87" s="24" t="s">
        <v>107</v>
      </c>
      <c r="I87" s="25">
        <v>50000000</v>
      </c>
      <c r="J87" t="s">
        <v>249</v>
      </c>
    </row>
    <row r="88" spans="1:10" x14ac:dyDescent="0.25">
      <c r="A88" s="19">
        <v>93</v>
      </c>
      <c r="B88" s="23">
        <v>43586</v>
      </c>
      <c r="C88" s="24" t="s">
        <v>417</v>
      </c>
      <c r="D88" s="24" t="s">
        <v>333</v>
      </c>
      <c r="E88" s="24" t="s">
        <v>311</v>
      </c>
      <c r="F88" s="24" t="s">
        <v>106</v>
      </c>
      <c r="G88" s="24" t="s">
        <v>433</v>
      </c>
      <c r="H88" s="24" t="s">
        <v>132</v>
      </c>
      <c r="I88" s="25">
        <v>150000000</v>
      </c>
      <c r="J88" t="s">
        <v>249</v>
      </c>
    </row>
    <row r="89" spans="1:10" x14ac:dyDescent="0.25">
      <c r="A89" s="19">
        <v>109</v>
      </c>
      <c r="B89" s="23">
        <v>43574</v>
      </c>
      <c r="C89" s="24" t="s">
        <v>419</v>
      </c>
      <c r="D89" s="24" t="s">
        <v>397</v>
      </c>
      <c r="E89" s="24" t="s">
        <v>420</v>
      </c>
      <c r="F89" s="24" t="s">
        <v>421</v>
      </c>
      <c r="G89" s="24" t="s">
        <v>437</v>
      </c>
      <c r="H89" s="24" t="s">
        <v>124</v>
      </c>
      <c r="I89" s="25">
        <v>3000000</v>
      </c>
      <c r="J89" t="s">
        <v>249</v>
      </c>
    </row>
    <row r="90" spans="1:10" x14ac:dyDescent="0.25">
      <c r="A90" s="19">
        <v>110</v>
      </c>
      <c r="B90" s="23">
        <v>43574</v>
      </c>
      <c r="C90" s="24" t="s">
        <v>422</v>
      </c>
      <c r="D90" s="24" t="s">
        <v>397</v>
      </c>
      <c r="E90" s="24" t="s">
        <v>423</v>
      </c>
      <c r="F90" s="24" t="s">
        <v>106</v>
      </c>
      <c r="G90" s="24" t="s">
        <v>440</v>
      </c>
      <c r="H90" s="24" t="s">
        <v>425</v>
      </c>
      <c r="I90" s="25">
        <v>14342000</v>
      </c>
      <c r="J90" t="s">
        <v>249</v>
      </c>
    </row>
    <row r="91" spans="1:10" x14ac:dyDescent="0.25">
      <c r="A91" s="19">
        <v>111</v>
      </c>
      <c r="B91" s="23">
        <v>43572</v>
      </c>
      <c r="C91" s="24" t="s">
        <v>426</v>
      </c>
      <c r="D91" s="24" t="s">
        <v>246</v>
      </c>
      <c r="E91" s="24" t="s">
        <v>427</v>
      </c>
      <c r="F91" s="24" t="s">
        <v>278</v>
      </c>
      <c r="G91" s="24" t="s">
        <v>444</v>
      </c>
      <c r="H91" s="24" t="s">
        <v>268</v>
      </c>
      <c r="I91" s="25">
        <v>5000000</v>
      </c>
      <c r="J91" t="s">
        <v>249</v>
      </c>
    </row>
    <row r="92" spans="1:10" x14ac:dyDescent="0.25">
      <c r="A92" s="19">
        <v>112</v>
      </c>
      <c r="B92" s="23">
        <v>43572</v>
      </c>
      <c r="C92" s="24" t="s">
        <v>429</v>
      </c>
      <c r="D92" s="24" t="s">
        <v>118</v>
      </c>
      <c r="E92" s="24" t="s">
        <v>430</v>
      </c>
      <c r="F92" s="24" t="s">
        <v>106</v>
      </c>
      <c r="G92" s="24" t="s">
        <v>448</v>
      </c>
      <c r="H92" s="24" t="s">
        <v>124</v>
      </c>
      <c r="I92" s="25">
        <v>3000000</v>
      </c>
      <c r="J92" t="s">
        <v>249</v>
      </c>
    </row>
    <row r="93" spans="1:10" x14ac:dyDescent="0.25">
      <c r="A93" s="19">
        <v>99</v>
      </c>
      <c r="B93" s="23">
        <v>43571</v>
      </c>
      <c r="C93" s="24" t="s">
        <v>432</v>
      </c>
      <c r="D93" s="24" t="s">
        <v>111</v>
      </c>
      <c r="E93" s="24" t="s">
        <v>266</v>
      </c>
      <c r="F93" s="24" t="s">
        <v>106</v>
      </c>
      <c r="G93" s="24" t="s">
        <v>451</v>
      </c>
      <c r="H93" s="24" t="s">
        <v>124</v>
      </c>
      <c r="I93" s="25">
        <v>45000000</v>
      </c>
      <c r="J93" t="s">
        <v>249</v>
      </c>
    </row>
    <row r="94" spans="1:10" x14ac:dyDescent="0.25">
      <c r="A94" s="19">
        <v>102</v>
      </c>
      <c r="B94" s="23">
        <v>43568</v>
      </c>
      <c r="C94" s="24" t="s">
        <v>434</v>
      </c>
      <c r="D94" s="24" t="s">
        <v>435</v>
      </c>
      <c r="E94" s="24" t="s">
        <v>436</v>
      </c>
      <c r="F94" s="24" t="s">
        <v>291</v>
      </c>
      <c r="G94" s="24" t="s">
        <v>455</v>
      </c>
      <c r="H94" s="24" t="s">
        <v>156</v>
      </c>
      <c r="I94" s="25">
        <v>3591375</v>
      </c>
      <c r="J94" t="s">
        <v>249</v>
      </c>
    </row>
    <row r="95" spans="1:10" x14ac:dyDescent="0.25">
      <c r="A95" s="19">
        <v>100</v>
      </c>
      <c r="B95" s="23">
        <v>43567</v>
      </c>
      <c r="C95" s="24" t="s">
        <v>438</v>
      </c>
      <c r="D95" s="24" t="s">
        <v>397</v>
      </c>
      <c r="E95" s="24" t="s">
        <v>439</v>
      </c>
      <c r="F95" s="24" t="s">
        <v>106</v>
      </c>
      <c r="G95" s="24" t="s">
        <v>459</v>
      </c>
      <c r="H95" s="24" t="s">
        <v>441</v>
      </c>
      <c r="I95" s="25">
        <v>17000000</v>
      </c>
      <c r="J95" t="s">
        <v>249</v>
      </c>
    </row>
    <row r="96" spans="1:10" x14ac:dyDescent="0.25">
      <c r="A96" s="19">
        <v>103</v>
      </c>
      <c r="B96" s="23">
        <v>43567</v>
      </c>
      <c r="C96" s="24" t="s">
        <v>442</v>
      </c>
      <c r="D96" s="24" t="s">
        <v>155</v>
      </c>
      <c r="E96" s="24" t="s">
        <v>443</v>
      </c>
      <c r="F96" s="24" t="s">
        <v>278</v>
      </c>
      <c r="G96" s="24" t="s">
        <v>463</v>
      </c>
      <c r="H96" s="24" t="s">
        <v>151</v>
      </c>
      <c r="I96" s="25">
        <v>200000</v>
      </c>
      <c r="J96" t="s">
        <v>249</v>
      </c>
    </row>
    <row r="97" spans="1:10" x14ac:dyDescent="0.25">
      <c r="A97" s="19">
        <v>104</v>
      </c>
      <c r="B97" s="23">
        <v>43566</v>
      </c>
      <c r="C97" s="24" t="s">
        <v>445</v>
      </c>
      <c r="D97" s="24" t="s">
        <v>446</v>
      </c>
      <c r="E97" s="24" t="s">
        <v>447</v>
      </c>
      <c r="F97" s="24" t="s">
        <v>106</v>
      </c>
      <c r="G97" s="24" t="s">
        <v>466</v>
      </c>
      <c r="H97" s="24" t="s">
        <v>151</v>
      </c>
      <c r="I97" s="25">
        <v>3500000</v>
      </c>
      <c r="J97" t="s">
        <v>249</v>
      </c>
    </row>
    <row r="98" spans="1:10" x14ac:dyDescent="0.25">
      <c r="A98" s="19">
        <v>108</v>
      </c>
      <c r="B98" s="23">
        <v>43566</v>
      </c>
      <c r="C98" s="24" t="s">
        <v>449</v>
      </c>
      <c r="D98" s="24" t="s">
        <v>143</v>
      </c>
      <c r="E98" s="24" t="s">
        <v>450</v>
      </c>
      <c r="F98" s="24" t="s">
        <v>113</v>
      </c>
      <c r="G98" s="24" t="s">
        <v>471</v>
      </c>
      <c r="H98" s="24" t="s">
        <v>156</v>
      </c>
      <c r="I98" s="25">
        <v>26000000</v>
      </c>
      <c r="J98" t="s">
        <v>249</v>
      </c>
    </row>
    <row r="99" spans="1:10" x14ac:dyDescent="0.25">
      <c r="A99" s="19">
        <v>101</v>
      </c>
      <c r="B99" s="23">
        <v>43565</v>
      </c>
      <c r="C99" s="24" t="s">
        <v>452</v>
      </c>
      <c r="D99" s="24" t="s">
        <v>397</v>
      </c>
      <c r="E99" s="24" t="s">
        <v>453</v>
      </c>
      <c r="F99" s="24" t="s">
        <v>454</v>
      </c>
      <c r="G99" s="24" t="s">
        <v>476</v>
      </c>
      <c r="H99" s="24" t="s">
        <v>441</v>
      </c>
      <c r="I99" s="25">
        <v>430665</v>
      </c>
      <c r="J99" t="s">
        <v>249</v>
      </c>
    </row>
    <row r="100" spans="1:10" x14ac:dyDescent="0.25">
      <c r="A100" s="19">
        <v>105</v>
      </c>
      <c r="B100" s="23">
        <v>43565</v>
      </c>
      <c r="C100" s="24" t="s">
        <v>456</v>
      </c>
      <c r="D100" s="24" t="s">
        <v>457</v>
      </c>
      <c r="E100" s="24" t="s">
        <v>458</v>
      </c>
      <c r="F100" s="24" t="s">
        <v>113</v>
      </c>
      <c r="G100" s="24" t="s">
        <v>479</v>
      </c>
      <c r="H100" s="24" t="s">
        <v>460</v>
      </c>
      <c r="I100" s="25">
        <v>6320820</v>
      </c>
      <c r="J100" t="s">
        <v>249</v>
      </c>
    </row>
    <row r="101" spans="1:10" x14ac:dyDescent="0.25">
      <c r="A101" s="19">
        <v>106</v>
      </c>
      <c r="B101" s="23">
        <v>43565</v>
      </c>
      <c r="C101" s="24" t="s">
        <v>461</v>
      </c>
      <c r="D101" s="24" t="s">
        <v>397</v>
      </c>
      <c r="E101" s="24" t="s">
        <v>462</v>
      </c>
      <c r="F101" s="24" t="s">
        <v>113</v>
      </c>
      <c r="G101" s="24" t="s">
        <v>484</v>
      </c>
      <c r="H101" s="24" t="s">
        <v>464</v>
      </c>
      <c r="I101" s="25">
        <v>2443495</v>
      </c>
      <c r="J101" t="s">
        <v>249</v>
      </c>
    </row>
    <row r="102" spans="1:10" x14ac:dyDescent="0.25">
      <c r="A102" s="19">
        <v>107</v>
      </c>
      <c r="B102" s="23">
        <v>43565</v>
      </c>
      <c r="C102" s="24" t="s">
        <v>465</v>
      </c>
      <c r="D102" s="24" t="s">
        <v>457</v>
      </c>
      <c r="E102" s="24" t="s">
        <v>458</v>
      </c>
      <c r="F102" s="24" t="s">
        <v>106</v>
      </c>
      <c r="G102" s="24" t="s">
        <v>488</v>
      </c>
      <c r="H102" s="24" t="s">
        <v>467</v>
      </c>
      <c r="I102" s="25">
        <v>307000</v>
      </c>
      <c r="J102" t="s">
        <v>249</v>
      </c>
    </row>
    <row r="103" spans="1:10" x14ac:dyDescent="0.25">
      <c r="A103" s="19">
        <v>115</v>
      </c>
      <c r="B103" s="23">
        <v>43509</v>
      </c>
      <c r="C103" s="24" t="s">
        <v>468</v>
      </c>
      <c r="D103" s="24" t="s">
        <v>469</v>
      </c>
      <c r="E103" s="24" t="s">
        <v>470</v>
      </c>
      <c r="F103" s="24" t="s">
        <v>291</v>
      </c>
      <c r="G103" s="24" t="s">
        <v>490</v>
      </c>
      <c r="H103" s="24" t="s">
        <v>124</v>
      </c>
      <c r="I103" s="25">
        <v>600000</v>
      </c>
      <c r="J103" t="s">
        <v>249</v>
      </c>
    </row>
    <row r="104" spans="1:10" x14ac:dyDescent="0.25">
      <c r="A104" s="19">
        <v>114</v>
      </c>
      <c r="B104" s="23">
        <v>43504</v>
      </c>
      <c r="C104" s="24" t="s">
        <v>472</v>
      </c>
      <c r="D104" s="24" t="s">
        <v>473</v>
      </c>
      <c r="E104" s="24" t="s">
        <v>474</v>
      </c>
      <c r="F104" s="24" t="s">
        <v>475</v>
      </c>
      <c r="G104" s="24"/>
      <c r="H104" s="24" t="s">
        <v>132</v>
      </c>
      <c r="I104" s="25">
        <v>226000000</v>
      </c>
      <c r="J104" t="s">
        <v>249</v>
      </c>
    </row>
    <row r="105" spans="1:10" x14ac:dyDescent="0.25">
      <c r="A105" s="19">
        <v>113</v>
      </c>
      <c r="B105" s="23">
        <v>43497</v>
      </c>
      <c r="C105" s="24" t="s">
        <v>477</v>
      </c>
      <c r="D105" s="24" t="s">
        <v>478</v>
      </c>
      <c r="E105" s="24" t="s">
        <v>311</v>
      </c>
      <c r="F105" s="24" t="s">
        <v>120</v>
      </c>
      <c r="G105" s="24"/>
      <c r="H105" s="24" t="s">
        <v>480</v>
      </c>
      <c r="I105" s="25" t="s">
        <v>275</v>
      </c>
      <c r="J105" t="s">
        <v>249</v>
      </c>
    </row>
    <row r="106" spans="1:10" x14ac:dyDescent="0.25">
      <c r="A106" s="19">
        <v>118</v>
      </c>
      <c r="B106" s="23">
        <v>43469</v>
      </c>
      <c r="C106" s="24" t="s">
        <v>481</v>
      </c>
      <c r="D106" s="24" t="s">
        <v>155</v>
      </c>
      <c r="E106" s="24" t="s">
        <v>482</v>
      </c>
      <c r="F106" s="24" t="s">
        <v>483</v>
      </c>
      <c r="G106" s="24"/>
      <c r="H106" s="24" t="s">
        <v>132</v>
      </c>
      <c r="I106" s="25">
        <v>22000000</v>
      </c>
      <c r="J106" t="s">
        <v>249</v>
      </c>
    </row>
    <row r="107" spans="1:10" x14ac:dyDescent="0.25">
      <c r="A107" s="19">
        <v>119</v>
      </c>
      <c r="B107" s="23">
        <v>43469</v>
      </c>
      <c r="C107" s="24" t="s">
        <v>485</v>
      </c>
      <c r="D107" s="24" t="s">
        <v>111</v>
      </c>
      <c r="E107" s="24" t="s">
        <v>486</v>
      </c>
      <c r="F107" s="24" t="s">
        <v>487</v>
      </c>
      <c r="H107" s="24" t="s">
        <v>489</v>
      </c>
      <c r="I107" s="25">
        <v>5000000</v>
      </c>
      <c r="J107" t="s">
        <v>249</v>
      </c>
    </row>
  </sheetData>
  <conditionalFormatting sqref="G1:G107 G112:G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4" zoomScale="90" zoomScaleNormal="90" workbookViewId="0">
      <pane xSplit="1" topLeftCell="H1" activePane="topRight" state="frozen"/>
      <selection activeCell="D3" sqref="D3"/>
      <selection pane="topRight" activeCell="A8" sqref="A8"/>
    </sheetView>
  </sheetViews>
  <sheetFormatPr defaultRowHeight="53.25" customHeight="1" x14ac:dyDescent="0.25"/>
  <cols>
    <col min="1" max="1" width="14.7109375" bestFit="1" customWidth="1"/>
    <col min="2" max="2" width="14.140625" customWidth="1"/>
    <col min="3" max="3" width="18.140625" bestFit="1" customWidth="1"/>
    <col min="4" max="4" width="17.42578125" bestFit="1" customWidth="1"/>
    <col min="5" max="5" width="12.42578125" bestFit="1" customWidth="1"/>
    <col min="6" max="6" width="20.140625" bestFit="1" customWidth="1"/>
    <col min="7" max="7" width="19.5703125" bestFit="1" customWidth="1"/>
    <col min="8" max="8" width="16.42578125" style="32" bestFit="1" customWidth="1"/>
    <col min="9" max="9" width="16.42578125" style="32" customWidth="1"/>
    <col min="10" max="10" width="9.42578125" bestFit="1" customWidth="1"/>
    <col min="11" max="11" width="16.85546875" bestFit="1" customWidth="1"/>
  </cols>
  <sheetData>
    <row r="1" spans="1:11" ht="53.25" customHeight="1" x14ac:dyDescent="0.25">
      <c r="A1" s="26" t="s">
        <v>4</v>
      </c>
      <c r="B1" s="27" t="s">
        <v>491</v>
      </c>
      <c r="C1" s="27" t="s">
        <v>492</v>
      </c>
      <c r="D1" s="27" t="s">
        <v>493</v>
      </c>
      <c r="E1" s="27" t="s">
        <v>494</v>
      </c>
      <c r="F1" s="27" t="s">
        <v>495</v>
      </c>
      <c r="G1" s="27" t="s">
        <v>496</v>
      </c>
      <c r="H1" s="38" t="s">
        <v>544</v>
      </c>
      <c r="I1" s="38" t="s">
        <v>649</v>
      </c>
      <c r="J1" s="41" t="s">
        <v>654</v>
      </c>
    </row>
    <row r="2" spans="1:11" ht="53.25" customHeight="1" x14ac:dyDescent="0.25">
      <c r="A2" s="28" t="s">
        <v>497</v>
      </c>
      <c r="B2" s="39">
        <v>800</v>
      </c>
      <c r="C2" s="39">
        <v>210</v>
      </c>
      <c r="D2" s="39">
        <v>400</v>
      </c>
      <c r="E2" s="39">
        <v>100</v>
      </c>
      <c r="F2" s="39">
        <v>100</v>
      </c>
      <c r="G2" s="39">
        <v>60</v>
      </c>
      <c r="H2" s="40">
        <f>SUM(Table65[[#This Row],[Housing]:[Health &amp; Fitness]])</f>
        <v>1670</v>
      </c>
      <c r="I2" s="40"/>
      <c r="J2" s="41" t="s">
        <v>655</v>
      </c>
    </row>
    <row r="3" spans="1:11" ht="53.25" customHeight="1" x14ac:dyDescent="0.25">
      <c r="A3" s="28" t="s">
        <v>498</v>
      </c>
      <c r="B3" s="39">
        <v>200</v>
      </c>
      <c r="C3" s="39">
        <v>180</v>
      </c>
      <c r="D3" s="39">
        <v>350</v>
      </c>
      <c r="E3" s="39">
        <v>100</v>
      </c>
      <c r="F3" s="39">
        <v>125</v>
      </c>
      <c r="G3" s="39">
        <v>70</v>
      </c>
      <c r="H3" s="40">
        <f>SUM(Table65[[#This Row],[Housing]:[Health &amp; Fitness]])</f>
        <v>1025</v>
      </c>
      <c r="I3" s="40"/>
      <c r="J3" s="41" t="s">
        <v>656</v>
      </c>
    </row>
    <row r="4" spans="1:11" ht="53.25" customHeight="1" x14ac:dyDescent="0.25">
      <c r="A4" s="28" t="s">
        <v>499</v>
      </c>
      <c r="B4" s="39">
        <v>800</v>
      </c>
      <c r="C4" s="39">
        <v>170</v>
      </c>
      <c r="D4" s="39">
        <v>420</v>
      </c>
      <c r="E4" s="39">
        <v>100</v>
      </c>
      <c r="F4" s="39">
        <v>120</v>
      </c>
      <c r="G4" s="39">
        <v>60</v>
      </c>
      <c r="H4" s="40">
        <f>SUM(Table65[[#This Row],[Housing]:[Health &amp; Fitness]])</f>
        <v>1670</v>
      </c>
      <c r="I4" s="40"/>
      <c r="J4" s="41" t="s">
        <v>657</v>
      </c>
    </row>
    <row r="5" spans="1:11" ht="53.25" customHeight="1" x14ac:dyDescent="0.25">
      <c r="A5" s="28" t="s">
        <v>500</v>
      </c>
      <c r="B5" s="39">
        <v>600</v>
      </c>
      <c r="C5" s="39">
        <v>160</v>
      </c>
      <c r="D5" s="39">
        <v>400</v>
      </c>
      <c r="E5" s="39">
        <v>120</v>
      </c>
      <c r="F5" s="39">
        <v>100</v>
      </c>
      <c r="G5" s="39">
        <v>60</v>
      </c>
      <c r="H5" s="40">
        <f>SUM(Table65[[#This Row],[Housing]:[Health &amp; Fitness]])</f>
        <v>1440</v>
      </c>
      <c r="I5" s="40"/>
      <c r="J5" s="41" t="s">
        <v>658</v>
      </c>
    </row>
    <row r="6" spans="1:11" ht="53.25" customHeight="1" x14ac:dyDescent="0.25">
      <c r="A6" s="28" t="s">
        <v>60</v>
      </c>
      <c r="B6" s="39">
        <v>800</v>
      </c>
      <c r="C6" s="39">
        <v>150</v>
      </c>
      <c r="D6" s="39">
        <v>420</v>
      </c>
      <c r="E6" s="39">
        <v>100</v>
      </c>
      <c r="F6" s="39">
        <v>100</v>
      </c>
      <c r="G6" s="39">
        <v>80</v>
      </c>
      <c r="H6" s="40">
        <f>SUM(Table65[[#This Row],[Housing]:[Health &amp; Fitness]])</f>
        <v>1650</v>
      </c>
      <c r="I6" s="40"/>
      <c r="J6" s="41" t="s">
        <v>659</v>
      </c>
    </row>
    <row r="7" spans="1:11" ht="53.25" customHeight="1" x14ac:dyDescent="0.25">
      <c r="A7" s="28" t="s">
        <v>501</v>
      </c>
      <c r="B7" s="39">
        <v>500</v>
      </c>
      <c r="C7" s="39">
        <v>150</v>
      </c>
      <c r="D7" s="39">
        <v>380</v>
      </c>
      <c r="E7" s="39">
        <v>100</v>
      </c>
      <c r="F7" s="39">
        <v>130</v>
      </c>
      <c r="G7" s="39">
        <v>60</v>
      </c>
      <c r="H7" s="40">
        <f>SUM(Table65[[#This Row],[Housing]:[Health &amp; Fitness]])</f>
        <v>1320</v>
      </c>
      <c r="I7" s="40"/>
      <c r="J7" s="41" t="s">
        <v>660</v>
      </c>
    </row>
    <row r="8" spans="1:11" ht="53.25" customHeight="1" x14ac:dyDescent="0.25">
      <c r="A8" s="28" t="s">
        <v>502</v>
      </c>
      <c r="B8" s="39">
        <v>800</v>
      </c>
      <c r="C8" s="39">
        <v>150</v>
      </c>
      <c r="D8" s="39">
        <v>420</v>
      </c>
      <c r="E8" s="39">
        <v>120</v>
      </c>
      <c r="F8" s="39">
        <v>100</v>
      </c>
      <c r="G8" s="39">
        <v>60</v>
      </c>
      <c r="H8" s="40">
        <f>SUM(Table65[[#This Row],[Housing]:[Health &amp; Fitness]])</f>
        <v>1650</v>
      </c>
      <c r="I8" s="40"/>
      <c r="J8" s="41" t="s">
        <v>661</v>
      </c>
    </row>
    <row r="9" spans="1:11" ht="53.25" customHeight="1" x14ac:dyDescent="0.25">
      <c r="A9" s="28" t="s">
        <v>503</v>
      </c>
      <c r="B9" s="39">
        <v>800</v>
      </c>
      <c r="C9" s="39">
        <v>150</v>
      </c>
      <c r="D9" s="39">
        <v>420</v>
      </c>
      <c r="E9" s="39">
        <v>100</v>
      </c>
      <c r="F9" s="39">
        <v>100</v>
      </c>
      <c r="G9" s="39">
        <v>80</v>
      </c>
      <c r="H9" s="40">
        <f>SUM(Table65[[#This Row],[Housing]:[Health &amp; Fitness]])</f>
        <v>1650</v>
      </c>
      <c r="I9" s="40"/>
      <c r="J9" s="41" t="s">
        <v>662</v>
      </c>
    </row>
    <row r="10" spans="1:11" ht="53.25" customHeight="1" x14ac:dyDescent="0.25">
      <c r="A10" s="28" t="s">
        <v>504</v>
      </c>
      <c r="B10" s="39">
        <v>800</v>
      </c>
      <c r="C10" s="39">
        <v>150</v>
      </c>
      <c r="D10" s="39">
        <v>400</v>
      </c>
      <c r="E10" s="39">
        <v>120</v>
      </c>
      <c r="F10" s="39">
        <v>110</v>
      </c>
      <c r="G10" s="39">
        <v>60</v>
      </c>
      <c r="H10" s="40">
        <f>SUM(Table65[[#This Row],[Housing]:[Health &amp; Fitness]])</f>
        <v>1640</v>
      </c>
      <c r="I10" s="40"/>
      <c r="J10" s="41" t="s">
        <v>663</v>
      </c>
    </row>
    <row r="11" spans="1:11" ht="53.25" customHeight="1" x14ac:dyDescent="0.25">
      <c r="A11" s="28" t="s">
        <v>505</v>
      </c>
      <c r="B11" s="39">
        <v>900</v>
      </c>
      <c r="C11" s="39">
        <v>170</v>
      </c>
      <c r="D11" s="39">
        <v>420</v>
      </c>
      <c r="E11" s="39">
        <v>100</v>
      </c>
      <c r="F11" s="39">
        <v>100</v>
      </c>
      <c r="G11" s="39">
        <v>60</v>
      </c>
      <c r="H11" s="40">
        <f>SUM(Table65[[#This Row],[Housing]:[Health &amp; Fitness]])</f>
        <v>1750</v>
      </c>
      <c r="I11" s="40"/>
      <c r="J11" s="41" t="s">
        <v>664</v>
      </c>
    </row>
    <row r="12" spans="1:11" ht="53.25" customHeight="1" x14ac:dyDescent="0.25">
      <c r="A12" s="28" t="s">
        <v>506</v>
      </c>
      <c r="B12" s="39">
        <v>800</v>
      </c>
      <c r="C12" s="39">
        <v>200</v>
      </c>
      <c r="D12" s="39">
        <v>390</v>
      </c>
      <c r="E12" s="39">
        <v>120</v>
      </c>
      <c r="F12" s="39">
        <v>100</v>
      </c>
      <c r="G12" s="39">
        <v>50</v>
      </c>
      <c r="H12" s="40">
        <f>SUM(Table65[[#This Row],[Housing]:[Health &amp; Fitness]])</f>
        <v>1660</v>
      </c>
      <c r="I12" s="40"/>
      <c r="J12" s="41" t="s">
        <v>665</v>
      </c>
    </row>
    <row r="13" spans="1:11" ht="53.25" customHeight="1" x14ac:dyDescent="0.25">
      <c r="A13" s="28" t="s">
        <v>507</v>
      </c>
      <c r="B13" s="39">
        <v>800</v>
      </c>
      <c r="C13" s="39">
        <v>220</v>
      </c>
      <c r="D13" s="39">
        <v>400</v>
      </c>
      <c r="E13" s="39">
        <v>100</v>
      </c>
      <c r="F13" s="39">
        <v>115</v>
      </c>
      <c r="G13" s="39">
        <v>60</v>
      </c>
      <c r="H13" s="40">
        <f>SUM(Table65[[#This Row],[Housing]:[Health &amp; Fitness]])</f>
        <v>1695</v>
      </c>
      <c r="I13" s="40"/>
      <c r="J13" s="41" t="s">
        <v>666</v>
      </c>
    </row>
    <row r="14" spans="1:11" ht="53.25" customHeight="1" x14ac:dyDescent="0.25">
      <c r="A14" s="31" t="s">
        <v>543</v>
      </c>
      <c r="B14" s="40">
        <f t="shared" ref="B14:G14" si="0">SUM(B2:B13)</f>
        <v>8600</v>
      </c>
      <c r="C14" s="40">
        <f t="shared" si="0"/>
        <v>2060</v>
      </c>
      <c r="D14" s="40">
        <f t="shared" si="0"/>
        <v>4820</v>
      </c>
      <c r="E14" s="40">
        <f t="shared" si="0"/>
        <v>1280</v>
      </c>
      <c r="F14" s="40">
        <f t="shared" si="0"/>
        <v>1300</v>
      </c>
      <c r="G14" s="40">
        <f t="shared" si="0"/>
        <v>760</v>
      </c>
      <c r="H14" s="40">
        <f>SUM(Table65[[#This Row],[Housing]:[Health &amp; Fitness]])</f>
        <v>18820</v>
      </c>
      <c r="I14" s="40"/>
      <c r="J14" s="41"/>
      <c r="K14" s="35"/>
    </row>
    <row r="15" spans="1:11" ht="53.25" customHeight="1" x14ac:dyDescent="0.25">
      <c r="A15" s="31"/>
      <c r="B15" s="40"/>
      <c r="C15" s="40"/>
      <c r="D15" s="40"/>
      <c r="E15" s="40"/>
      <c r="F15" s="40"/>
      <c r="G15" s="40"/>
      <c r="H15" s="40"/>
      <c r="I15" s="40"/>
      <c r="J15" s="41"/>
      <c r="K15" s="35"/>
    </row>
    <row r="16" spans="1:11" ht="53.25" customHeight="1" x14ac:dyDescent="0.25">
      <c r="A16" t="s">
        <v>667</v>
      </c>
      <c r="B16" s="36">
        <f>SUM(B2:B13)</f>
        <v>8600</v>
      </c>
      <c r="C16" s="36">
        <f t="shared" ref="C16:G16" si="1">SUM(C2:C13)</f>
        <v>2060</v>
      </c>
      <c r="D16" s="36">
        <f t="shared" si="1"/>
        <v>4820</v>
      </c>
      <c r="E16" s="36">
        <f t="shared" si="1"/>
        <v>1280</v>
      </c>
      <c r="F16" s="36">
        <f t="shared" si="1"/>
        <v>1300</v>
      </c>
      <c r="G16" s="36">
        <f t="shared" si="1"/>
        <v>760</v>
      </c>
      <c r="H16" s="35"/>
      <c r="I16" s="35"/>
      <c r="J16" s="35"/>
      <c r="K16" s="35"/>
    </row>
    <row r="17" spans="1:11" ht="53.25" customHeight="1" x14ac:dyDescent="0.25">
      <c r="A17" t="s">
        <v>568</v>
      </c>
      <c r="B17" s="36">
        <f t="shared" ref="B17:G17" si="2">AVERAGE(B2:B13)</f>
        <v>716.66666666666663</v>
      </c>
      <c r="C17" s="36">
        <f t="shared" si="2"/>
        <v>171.66666666666666</v>
      </c>
      <c r="D17" s="36">
        <f t="shared" si="2"/>
        <v>401.66666666666669</v>
      </c>
      <c r="E17" s="36">
        <f t="shared" si="2"/>
        <v>106.66666666666667</v>
      </c>
      <c r="F17" s="36">
        <f t="shared" si="2"/>
        <v>108.33333333333333</v>
      </c>
      <c r="G17" s="36">
        <f t="shared" si="2"/>
        <v>63.333333333333336</v>
      </c>
      <c r="H17" s="35"/>
      <c r="I17" s="35"/>
      <c r="J17" s="35"/>
      <c r="K17" s="35"/>
    </row>
    <row r="18" spans="1:11" ht="53.25" customHeight="1" x14ac:dyDescent="0.25">
      <c r="A18" t="s">
        <v>545</v>
      </c>
      <c r="B18" s="36">
        <f t="shared" ref="B18:G18" si="3">MIN(B2:B13)</f>
        <v>200</v>
      </c>
      <c r="C18" s="36">
        <f t="shared" si="3"/>
        <v>150</v>
      </c>
      <c r="D18" s="36">
        <f t="shared" si="3"/>
        <v>350</v>
      </c>
      <c r="E18" s="36">
        <f t="shared" si="3"/>
        <v>100</v>
      </c>
      <c r="F18" s="36">
        <f t="shared" si="3"/>
        <v>100</v>
      </c>
      <c r="G18" s="36">
        <f t="shared" si="3"/>
        <v>50</v>
      </c>
      <c r="H18" s="35"/>
      <c r="I18" s="35"/>
      <c r="J18" s="35"/>
      <c r="K18" s="35"/>
    </row>
    <row r="19" spans="1:11" ht="53.25" customHeight="1" x14ac:dyDescent="0.25">
      <c r="A19" t="s">
        <v>546</v>
      </c>
      <c r="B19" s="36">
        <f t="shared" ref="B19:G19" si="4">MAX(B2:B13)</f>
        <v>900</v>
      </c>
      <c r="C19" s="36">
        <f t="shared" si="4"/>
        <v>220</v>
      </c>
      <c r="D19" s="36">
        <f t="shared" si="4"/>
        <v>420</v>
      </c>
      <c r="E19" s="36">
        <f t="shared" si="4"/>
        <v>120</v>
      </c>
      <c r="F19" s="36">
        <f t="shared" si="4"/>
        <v>130</v>
      </c>
      <c r="G19" s="36">
        <f t="shared" si="4"/>
        <v>80</v>
      </c>
      <c r="H19" s="35"/>
      <c r="I19" s="35"/>
      <c r="J19" s="35"/>
      <c r="K19" s="35"/>
    </row>
    <row r="20" spans="1:11" ht="53.25" customHeight="1" x14ac:dyDescent="0.25">
      <c r="A20" t="s">
        <v>547</v>
      </c>
      <c r="B20" s="36">
        <f>COUNT(B2:B13)</f>
        <v>12</v>
      </c>
      <c r="C20" s="36">
        <f t="shared" ref="C20:G20" si="5">COUNT(C2:C13)</f>
        <v>12</v>
      </c>
      <c r="D20" s="36">
        <f t="shared" si="5"/>
        <v>12</v>
      </c>
      <c r="E20" s="36">
        <f t="shared" si="5"/>
        <v>12</v>
      </c>
      <c r="F20" s="36">
        <f t="shared" si="5"/>
        <v>12</v>
      </c>
      <c r="G20" s="36">
        <f t="shared" si="5"/>
        <v>12</v>
      </c>
      <c r="H20" s="35"/>
      <c r="I20" s="35"/>
      <c r="J20" s="35"/>
      <c r="K20" s="35"/>
    </row>
    <row r="21" spans="1:11" ht="53.25" customHeight="1" x14ac:dyDescent="0.25">
      <c r="A21" t="s">
        <v>548</v>
      </c>
      <c r="B21" s="36">
        <f t="shared" ref="B21:G21" si="6">MEDIAN(B2:B13)</f>
        <v>800</v>
      </c>
      <c r="C21" s="36">
        <f t="shared" si="6"/>
        <v>165</v>
      </c>
      <c r="D21" s="36">
        <f t="shared" si="6"/>
        <v>400</v>
      </c>
      <c r="E21" s="36">
        <f t="shared" si="6"/>
        <v>100</v>
      </c>
      <c r="F21" s="36">
        <f t="shared" si="6"/>
        <v>100</v>
      </c>
      <c r="G21" s="36">
        <f t="shared" si="6"/>
        <v>60</v>
      </c>
      <c r="H21" s="35"/>
      <c r="I21" s="35"/>
      <c r="J21" s="35"/>
      <c r="K21" s="35"/>
    </row>
    <row r="22" spans="1:11" ht="53.25" customHeight="1" x14ac:dyDescent="0.25">
      <c r="A22" t="s">
        <v>549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</row>
    <row r="23" spans="1:11" ht="53.25" customHeight="1" x14ac:dyDescent="0.25">
      <c r="A23" t="s">
        <v>550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ht="53.25" customHeight="1" x14ac:dyDescent="0.25">
      <c r="A24" t="s">
        <v>551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</row>
    <row r="25" spans="1:11" ht="53.25" customHeight="1" x14ac:dyDescent="0.25">
      <c r="A25" t="s">
        <v>552</v>
      </c>
      <c r="B25" s="35" t="str">
        <f>IF(B2=800,"TRUE","FALSE")</f>
        <v>TRUE</v>
      </c>
      <c r="C25" s="35"/>
      <c r="D25" s="35"/>
      <c r="E25" s="35"/>
      <c r="F25" s="35"/>
      <c r="G25" s="35"/>
      <c r="H25" s="35"/>
      <c r="I25" s="35"/>
      <c r="J25" s="35"/>
      <c r="K25" s="35"/>
    </row>
    <row r="26" spans="1:11" ht="53.25" customHeight="1" x14ac:dyDescent="0.25">
      <c r="A26" t="s">
        <v>651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7" spans="1:11" ht="53.25" customHeight="1" x14ac:dyDescent="0.25">
      <c r="A27" t="s">
        <v>553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</row>
    <row r="28" spans="1:11" ht="53.25" customHeight="1" x14ac:dyDescent="0.25">
      <c r="A28" t="s">
        <v>554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</row>
    <row r="29" spans="1:11" ht="53.25" customHeight="1" x14ac:dyDescent="0.25">
      <c r="A29" t="s">
        <v>555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ht="53.25" customHeight="1" x14ac:dyDescent="0.25">
      <c r="A30" t="s">
        <v>556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</row>
    <row r="31" spans="1:11" ht="53.25" customHeight="1" x14ac:dyDescent="0.25">
      <c r="A31" t="s">
        <v>557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ht="53.25" customHeight="1" x14ac:dyDescent="0.25">
      <c r="A32" t="s">
        <v>558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</row>
    <row r="33" spans="1:11" ht="53.25" customHeight="1" x14ac:dyDescent="0.25">
      <c r="A33" t="s">
        <v>559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ht="53.25" customHeight="1" x14ac:dyDescent="0.25">
      <c r="A34" t="s">
        <v>560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5" spans="1:11" ht="53.25" customHeight="1" x14ac:dyDescent="0.25">
      <c r="A35" t="s">
        <v>561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ht="53.25" customHeight="1" x14ac:dyDescent="0.25">
      <c r="A36" t="s">
        <v>562</v>
      </c>
      <c r="B36" s="36">
        <f>VLOOKUP(C36,B2:H14,7,FALSE)</f>
        <v>1670</v>
      </c>
      <c r="C36">
        <v>800</v>
      </c>
      <c r="D36" s="37"/>
      <c r="E36" s="37"/>
      <c r="F36" s="37"/>
      <c r="G36" s="37"/>
      <c r="H36" s="37"/>
      <c r="I36" s="37"/>
      <c r="J36" s="35"/>
    </row>
    <row r="37" spans="1:11" ht="53.25" customHeight="1" x14ac:dyDescent="0.25">
      <c r="B37" s="37"/>
      <c r="C37" s="37" t="s">
        <v>544</v>
      </c>
      <c r="D37" s="37"/>
      <c r="E37" s="37"/>
      <c r="F37" s="37"/>
      <c r="G37" s="37"/>
      <c r="H37" s="37"/>
      <c r="I37" s="37"/>
      <c r="J37" s="35"/>
      <c r="K37" s="35"/>
    </row>
    <row r="38" spans="1:11" ht="53.25" customHeight="1" x14ac:dyDescent="0.25">
      <c r="A38" t="s">
        <v>563</v>
      </c>
      <c r="B38" s="35" t="s">
        <v>652</v>
      </c>
      <c r="C38" s="37">
        <f>HLOOKUP(C37,A1:H14,7,FALSE)</f>
        <v>1320</v>
      </c>
      <c r="D38" s="35"/>
      <c r="E38" s="35"/>
      <c r="F38" s="35"/>
      <c r="G38" s="35"/>
      <c r="H38" s="35"/>
      <c r="I38" s="35"/>
      <c r="J38" s="35"/>
      <c r="K38" s="35"/>
    </row>
    <row r="39" spans="1:11" ht="53.25" customHeight="1" x14ac:dyDescent="0.25">
      <c r="A39" t="s">
        <v>564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ht="53.25" customHeight="1" x14ac:dyDescent="0.25">
      <c r="A40" t="s">
        <v>565</v>
      </c>
      <c r="B40" s="36">
        <f>SUMIF(B14:H14,"&gt;3000")</f>
        <v>32240</v>
      </c>
      <c r="C40" s="35"/>
      <c r="D40" s="35"/>
      <c r="E40" s="35"/>
      <c r="F40" s="35"/>
      <c r="G40" s="35"/>
      <c r="H40" s="35"/>
      <c r="I40" s="35"/>
      <c r="J40" s="35"/>
      <c r="K40" s="35"/>
    </row>
    <row r="41" spans="1:11" ht="53.25" customHeight="1" x14ac:dyDescent="0.25">
      <c r="A41" t="s">
        <v>653</v>
      </c>
      <c r="B41" s="36">
        <f>SUMIFS(H2:H13,A2:A13,"JUN",J2:J13,"KD")</f>
        <v>1320</v>
      </c>
      <c r="C41" s="36">
        <f>SUMIFS(H2:H13,A2:A13,"JAN",D2:D13,"400")</f>
        <v>1670</v>
      </c>
      <c r="D41" s="35"/>
      <c r="E41" s="35"/>
      <c r="F41" s="35"/>
      <c r="G41" s="35"/>
      <c r="H41" s="35"/>
      <c r="I41" s="35"/>
      <c r="J41" s="35"/>
      <c r="K41" s="35"/>
    </row>
    <row r="42" spans="1:11" ht="53.25" customHeight="1" x14ac:dyDescent="0.25">
      <c r="A42" t="s">
        <v>566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</row>
    <row r="43" spans="1:11" ht="53.25" customHeight="1" x14ac:dyDescent="0.25">
      <c r="A43" t="s">
        <v>567</v>
      </c>
      <c r="B43" s="29">
        <f>COUNTIF(B2:H14,"800")</f>
        <v>8</v>
      </c>
      <c r="C43" s="35"/>
      <c r="D43" s="35"/>
      <c r="E43" s="35"/>
      <c r="F43" s="35"/>
      <c r="G43" s="35"/>
      <c r="H43" s="35"/>
      <c r="I43" s="35"/>
      <c r="J43" s="35"/>
      <c r="K43" s="35"/>
    </row>
    <row r="44" spans="1:11" ht="53.25" customHeight="1" x14ac:dyDescent="0.25">
      <c r="A44" t="s">
        <v>650</v>
      </c>
      <c r="B44" s="18"/>
      <c r="C44" s="18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high="1" low="1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'Expense - 2018'!B2:H2</xm:f>
              <xm:sqref>I2</xm:sqref>
            </x14:sparkline>
            <x14:sparkline>
              <xm:f>'Expense - 2018'!B3:H3</xm:f>
              <xm:sqref>I3</xm:sqref>
            </x14:sparkline>
            <x14:sparkline>
              <xm:f>'Expense - 2018'!B4:H4</xm:f>
              <xm:sqref>I4</xm:sqref>
            </x14:sparkline>
            <x14:sparkline>
              <xm:f>'Expense - 2018'!B5:H5</xm:f>
              <xm:sqref>I5</xm:sqref>
            </x14:sparkline>
            <x14:sparkline>
              <xm:f>'Expense - 2018'!B6:H6</xm:f>
              <xm:sqref>I6</xm:sqref>
            </x14:sparkline>
            <x14:sparkline>
              <xm:f>'Expense - 2018'!B7:H7</xm:f>
              <xm:sqref>I7</xm:sqref>
            </x14:sparkline>
            <x14:sparkline>
              <xm:f>'Expense - 2018'!B8:H8</xm:f>
              <xm:sqref>I8</xm:sqref>
            </x14:sparkline>
            <x14:sparkline>
              <xm:f>'Expense - 2018'!B9:H9</xm:f>
              <xm:sqref>I9</xm:sqref>
            </x14:sparkline>
            <x14:sparkline>
              <xm:f>'Expense - 2018'!B10:H10</xm:f>
              <xm:sqref>I10</xm:sqref>
            </x14:sparkline>
            <x14:sparkline>
              <xm:f>'Expense - 2018'!B11:H11</xm:f>
              <xm:sqref>I11</xm:sqref>
            </x14:sparkline>
            <x14:sparkline>
              <xm:f>'Expense - 2018'!B12:H12</xm:f>
              <xm:sqref>I12</xm:sqref>
            </x14:sparkline>
            <x14:sparkline>
              <xm:f>'Expense - 2018'!B13:H13</xm:f>
              <xm:sqref>I13</xm:sqref>
            </x14:sparkline>
            <x14:sparkline>
              <xm:f>'Expense - 2018'!B14:H14</xm:f>
              <xm:sqref>I14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D3" sqref="D3"/>
    </sheetView>
  </sheetViews>
  <sheetFormatPr defaultRowHeight="15" x14ac:dyDescent="0.25"/>
  <cols>
    <col min="1" max="1" width="19.28515625" bestFit="1" customWidth="1"/>
    <col min="2" max="2" width="10.140625" bestFit="1" customWidth="1"/>
    <col min="3" max="3" width="12.140625" bestFit="1" customWidth="1"/>
    <col min="6" max="6" width="4.28515625" bestFit="1" customWidth="1"/>
    <col min="7" max="7" width="18.140625" bestFit="1" customWidth="1"/>
    <col min="8" max="8" width="18.85546875" bestFit="1" customWidth="1"/>
    <col min="9" max="9" width="16.42578125" bestFit="1" customWidth="1"/>
  </cols>
  <sheetData>
    <row r="1" spans="1:9" x14ac:dyDescent="0.25">
      <c r="A1" s="43" t="s">
        <v>648</v>
      </c>
      <c r="B1" s="43"/>
      <c r="C1" s="43"/>
      <c r="D1" s="43"/>
      <c r="E1" s="43"/>
    </row>
    <row r="2" spans="1:9" x14ac:dyDescent="0.25">
      <c r="A2" s="33" t="s">
        <v>569</v>
      </c>
      <c r="B2" s="33" t="s">
        <v>646</v>
      </c>
      <c r="C2" s="33" t="s">
        <v>647</v>
      </c>
      <c r="F2" s="30" t="s">
        <v>508</v>
      </c>
      <c r="G2" s="30" t="s">
        <v>509</v>
      </c>
      <c r="H2" s="30" t="s">
        <v>510</v>
      </c>
      <c r="I2" s="30" t="s">
        <v>511</v>
      </c>
    </row>
    <row r="3" spans="1:9" x14ac:dyDescent="0.25">
      <c r="A3" t="s">
        <v>570</v>
      </c>
      <c r="B3" t="str">
        <f>LEFT(A3,SEARCH(" ",A3,1))</f>
        <v xml:space="preserve">Allen </v>
      </c>
      <c r="C3" t="str">
        <f>RIGHT(A3,LEN(A3)-SEARCH(" ", A3,1))</f>
        <v xml:space="preserve">Perl          </v>
      </c>
      <c r="F3" s="29">
        <v>1</v>
      </c>
      <c r="G3" s="29">
        <f t="shared" ref="G3:G8" si="0">F3+F5</f>
        <v>4</v>
      </c>
      <c r="H3" s="29">
        <f t="shared" ref="H3:H8" si="1">$F$3+$F$5</f>
        <v>4</v>
      </c>
      <c r="I3" s="29">
        <f t="shared" ref="I3:I8" si="2">$F$3+F5</f>
        <v>4</v>
      </c>
    </row>
    <row r="4" spans="1:9" x14ac:dyDescent="0.25">
      <c r="A4" t="s">
        <v>571</v>
      </c>
      <c r="B4" t="str">
        <f t="shared" ref="B4:B26" si="3">LEFT(A4,SEARCH(" ",A4,1))</f>
        <v xml:space="preserve">Anthony </v>
      </c>
      <c r="C4" t="str">
        <f t="shared" ref="C4:C26" si="4">RIGHT(A4,LEN(A4)-SEARCH(" ", A4,1))</f>
        <v xml:space="preserve">Whitney     </v>
      </c>
      <c r="F4" s="29">
        <v>2</v>
      </c>
      <c r="G4" s="29">
        <f t="shared" si="0"/>
        <v>6</v>
      </c>
      <c r="H4" s="29">
        <f t="shared" si="1"/>
        <v>4</v>
      </c>
      <c r="I4" s="29">
        <f t="shared" si="2"/>
        <v>5</v>
      </c>
    </row>
    <row r="5" spans="1:9" x14ac:dyDescent="0.25">
      <c r="A5" t="s">
        <v>572</v>
      </c>
      <c r="B5" t="str">
        <f t="shared" si="3"/>
        <v xml:space="preserve">Thomas </v>
      </c>
      <c r="C5" t="str">
        <f t="shared" si="4"/>
        <v xml:space="preserve">Owens        </v>
      </c>
      <c r="F5" s="29">
        <v>3</v>
      </c>
      <c r="G5" s="29">
        <f t="shared" si="0"/>
        <v>8</v>
      </c>
      <c r="H5" s="29">
        <f t="shared" si="1"/>
        <v>4</v>
      </c>
      <c r="I5" s="29">
        <f t="shared" si="2"/>
        <v>6</v>
      </c>
    </row>
    <row r="6" spans="1:9" x14ac:dyDescent="0.25">
      <c r="A6" t="s">
        <v>573</v>
      </c>
      <c r="B6" t="str">
        <f t="shared" si="3"/>
        <v xml:space="preserve">Anthony </v>
      </c>
      <c r="C6" t="str">
        <f t="shared" si="4"/>
        <v xml:space="preserve">Carr        </v>
      </c>
      <c r="F6" s="29">
        <v>4</v>
      </c>
      <c r="G6" s="29">
        <f t="shared" si="0"/>
        <v>10</v>
      </c>
      <c r="H6" s="29">
        <f t="shared" si="1"/>
        <v>4</v>
      </c>
      <c r="I6" s="29">
        <f t="shared" si="2"/>
        <v>7</v>
      </c>
    </row>
    <row r="7" spans="1:9" x14ac:dyDescent="0.25">
      <c r="A7" t="s">
        <v>574</v>
      </c>
      <c r="B7" t="str">
        <f t="shared" si="3"/>
        <v xml:space="preserve">Melvin </v>
      </c>
      <c r="C7" t="str">
        <f t="shared" si="4"/>
        <v xml:space="preserve">Schmitz      </v>
      </c>
      <c r="F7" s="29">
        <v>5</v>
      </c>
      <c r="G7" s="29">
        <f t="shared" si="0"/>
        <v>12</v>
      </c>
      <c r="H7" s="29">
        <f t="shared" si="1"/>
        <v>4</v>
      </c>
      <c r="I7" s="29">
        <f t="shared" si="2"/>
        <v>8</v>
      </c>
    </row>
    <row r="8" spans="1:9" x14ac:dyDescent="0.25">
      <c r="A8" t="s">
        <v>575</v>
      </c>
      <c r="B8" t="str">
        <f t="shared" si="3"/>
        <v xml:space="preserve">John </v>
      </c>
      <c r="C8" t="str">
        <f t="shared" si="4"/>
        <v xml:space="preserve">Hoffman        </v>
      </c>
      <c r="F8" s="29">
        <v>6</v>
      </c>
      <c r="G8" s="29">
        <f t="shared" si="0"/>
        <v>14</v>
      </c>
      <c r="H8" s="29">
        <f t="shared" si="1"/>
        <v>4</v>
      </c>
      <c r="I8" s="29">
        <f t="shared" si="2"/>
        <v>9</v>
      </c>
    </row>
    <row r="9" spans="1:9" x14ac:dyDescent="0.25">
      <c r="A9" t="s">
        <v>576</v>
      </c>
      <c r="B9" t="str">
        <f t="shared" si="3"/>
        <v xml:space="preserve">Muriel </v>
      </c>
      <c r="C9" t="str">
        <f t="shared" si="4"/>
        <v xml:space="preserve">Exley        </v>
      </c>
      <c r="F9" s="29">
        <v>7</v>
      </c>
    </row>
    <row r="10" spans="1:9" x14ac:dyDescent="0.25">
      <c r="A10" t="s">
        <v>577</v>
      </c>
      <c r="B10" t="str">
        <f t="shared" si="3"/>
        <v xml:space="preserve">James </v>
      </c>
      <c r="C10" t="str">
        <f t="shared" si="4"/>
        <v xml:space="preserve">Moyle         </v>
      </c>
      <c r="F10" s="29">
        <v>8</v>
      </c>
    </row>
    <row r="11" spans="1:9" x14ac:dyDescent="0.25">
      <c r="A11" t="s">
        <v>578</v>
      </c>
      <c r="B11" t="str">
        <f t="shared" si="3"/>
        <v xml:space="preserve">Calvin </v>
      </c>
      <c r="C11" t="str">
        <f t="shared" si="4"/>
        <v xml:space="preserve">Shupe        </v>
      </c>
      <c r="F11" s="29">
        <v>9</v>
      </c>
    </row>
    <row r="12" spans="1:9" x14ac:dyDescent="0.25">
      <c r="A12" t="s">
        <v>579</v>
      </c>
      <c r="B12" t="str">
        <f t="shared" si="3"/>
        <v xml:space="preserve">Alfonso </v>
      </c>
      <c r="C12" t="str">
        <f t="shared" si="4"/>
        <v xml:space="preserve">Frazier     </v>
      </c>
    </row>
    <row r="13" spans="1:9" x14ac:dyDescent="0.25">
      <c r="A13" t="s">
        <v>580</v>
      </c>
      <c r="B13" t="str">
        <f t="shared" si="3"/>
        <v xml:space="preserve">Reda </v>
      </c>
      <c r="C13" t="str">
        <f t="shared" si="4"/>
        <v xml:space="preserve">Fullilove      </v>
      </c>
    </row>
    <row r="14" spans="1:9" x14ac:dyDescent="0.25">
      <c r="A14" t="s">
        <v>581</v>
      </c>
      <c r="B14" t="str">
        <f t="shared" si="3"/>
        <v xml:space="preserve">Cecil </v>
      </c>
      <c r="C14" t="str">
        <f t="shared" si="4"/>
        <v xml:space="preserve">Games         </v>
      </c>
    </row>
    <row r="15" spans="1:9" x14ac:dyDescent="0.25">
      <c r="A15" t="s">
        <v>582</v>
      </c>
      <c r="B15" t="str">
        <f t="shared" si="3"/>
        <v xml:space="preserve">Edward </v>
      </c>
      <c r="C15" t="str">
        <f t="shared" si="4"/>
        <v xml:space="preserve">Turner       </v>
      </c>
    </row>
    <row r="16" spans="1:9" x14ac:dyDescent="0.25">
      <c r="A16" t="s">
        <v>583</v>
      </c>
      <c r="B16" t="str">
        <f t="shared" si="3"/>
        <v xml:space="preserve">Amy </v>
      </c>
      <c r="C16" t="str">
        <f t="shared" si="4"/>
        <v xml:space="preserve">Randle          </v>
      </c>
    </row>
    <row r="17" spans="1:3" x14ac:dyDescent="0.25">
      <c r="A17" t="s">
        <v>584</v>
      </c>
      <c r="B17" t="str">
        <f t="shared" si="3"/>
        <v xml:space="preserve">Rafael </v>
      </c>
      <c r="C17" t="str">
        <f t="shared" si="4"/>
        <v xml:space="preserve">Middleton    </v>
      </c>
    </row>
    <row r="18" spans="1:3" x14ac:dyDescent="0.25">
      <c r="A18" t="s">
        <v>585</v>
      </c>
      <c r="B18" t="str">
        <f t="shared" si="3"/>
        <v xml:space="preserve">Earl </v>
      </c>
      <c r="C18" t="str">
        <f t="shared" si="4"/>
        <v xml:space="preserve">Bruner         </v>
      </c>
    </row>
    <row r="19" spans="1:3" x14ac:dyDescent="0.25">
      <c r="A19" t="s">
        <v>586</v>
      </c>
      <c r="B19" t="str">
        <f t="shared" si="3"/>
        <v xml:space="preserve">Linda </v>
      </c>
      <c r="C19" t="str">
        <f t="shared" si="4"/>
        <v xml:space="preserve">Garcia        </v>
      </c>
    </row>
    <row r="20" spans="1:3" x14ac:dyDescent="0.25">
      <c r="A20" t="s">
        <v>587</v>
      </c>
      <c r="B20" t="str">
        <f t="shared" si="3"/>
        <v xml:space="preserve">Quinn </v>
      </c>
      <c r="C20" t="str">
        <f t="shared" si="4"/>
        <v xml:space="preserve">Perry         </v>
      </c>
    </row>
    <row r="21" spans="1:3" x14ac:dyDescent="0.25">
      <c r="A21" t="s">
        <v>588</v>
      </c>
      <c r="B21" t="str">
        <f t="shared" si="3"/>
        <v xml:space="preserve">Kristin </v>
      </c>
      <c r="C21" t="str">
        <f t="shared" si="4"/>
        <v xml:space="preserve">Mendoza     </v>
      </c>
    </row>
    <row r="22" spans="1:3" x14ac:dyDescent="0.25">
      <c r="A22" t="s">
        <v>589</v>
      </c>
      <c r="B22" t="str">
        <f t="shared" si="3"/>
        <v xml:space="preserve">Michael </v>
      </c>
      <c r="C22" t="str">
        <f t="shared" si="4"/>
        <v xml:space="preserve">Gordon      </v>
      </c>
    </row>
    <row r="23" spans="1:3" x14ac:dyDescent="0.25">
      <c r="A23" t="s">
        <v>590</v>
      </c>
      <c r="B23" t="str">
        <f t="shared" si="3"/>
        <v xml:space="preserve">Phyllis </v>
      </c>
      <c r="C23" t="str">
        <f t="shared" si="4"/>
        <v xml:space="preserve">White       </v>
      </c>
    </row>
    <row r="24" spans="1:3" x14ac:dyDescent="0.25">
      <c r="A24" t="s">
        <v>591</v>
      </c>
      <c r="B24" t="str">
        <f t="shared" si="3"/>
        <v xml:space="preserve">Katherine </v>
      </c>
      <c r="C24" t="str">
        <f t="shared" si="4"/>
        <v xml:space="preserve">Mullins   </v>
      </c>
    </row>
    <row r="25" spans="1:3" x14ac:dyDescent="0.25">
      <c r="A25" t="s">
        <v>592</v>
      </c>
      <c r="B25" t="str">
        <f t="shared" si="3"/>
        <v xml:space="preserve">Lisa </v>
      </c>
      <c r="C25" t="str">
        <f t="shared" si="4"/>
        <v xml:space="preserve">Guest          </v>
      </c>
    </row>
    <row r="26" spans="1:3" x14ac:dyDescent="0.25">
      <c r="A26" t="s">
        <v>593</v>
      </c>
      <c r="B26" t="str">
        <f t="shared" si="3"/>
        <v xml:space="preserve">Scott </v>
      </c>
      <c r="C26" t="str">
        <f t="shared" si="4"/>
        <v xml:space="preserve">Lawson        </v>
      </c>
    </row>
    <row r="28" spans="1:3" x14ac:dyDescent="0.25">
      <c r="A28" t="s">
        <v>594</v>
      </c>
    </row>
    <row r="29" spans="1:3" x14ac:dyDescent="0.25">
      <c r="A29" t="s">
        <v>595</v>
      </c>
    </row>
    <row r="30" spans="1:3" x14ac:dyDescent="0.25">
      <c r="A30" t="s">
        <v>596</v>
      </c>
    </row>
    <row r="31" spans="1:3" x14ac:dyDescent="0.25">
      <c r="A31" t="s">
        <v>597</v>
      </c>
    </row>
    <row r="32" spans="1:3" x14ac:dyDescent="0.25">
      <c r="A32" t="s">
        <v>598</v>
      </c>
    </row>
    <row r="33" spans="1:1" x14ac:dyDescent="0.25">
      <c r="A33" t="s">
        <v>599</v>
      </c>
    </row>
    <row r="34" spans="1:1" x14ac:dyDescent="0.25">
      <c r="A34" t="s">
        <v>600</v>
      </c>
    </row>
    <row r="35" spans="1:1" x14ac:dyDescent="0.25">
      <c r="A35" t="s">
        <v>601</v>
      </c>
    </row>
    <row r="36" spans="1:1" x14ac:dyDescent="0.25">
      <c r="A36" t="s">
        <v>602</v>
      </c>
    </row>
    <row r="37" spans="1:1" x14ac:dyDescent="0.25">
      <c r="A37" t="s">
        <v>603</v>
      </c>
    </row>
    <row r="38" spans="1:1" x14ac:dyDescent="0.25">
      <c r="A38" t="s">
        <v>604</v>
      </c>
    </row>
    <row r="39" spans="1:1" x14ac:dyDescent="0.25">
      <c r="A39" t="s">
        <v>605</v>
      </c>
    </row>
    <row r="40" spans="1:1" x14ac:dyDescent="0.25">
      <c r="A40" t="s">
        <v>606</v>
      </c>
    </row>
    <row r="41" spans="1:1" x14ac:dyDescent="0.25">
      <c r="A41" t="s">
        <v>607</v>
      </c>
    </row>
    <row r="42" spans="1:1" x14ac:dyDescent="0.25">
      <c r="A42" t="s">
        <v>608</v>
      </c>
    </row>
    <row r="43" spans="1:1" x14ac:dyDescent="0.25">
      <c r="A43" t="s">
        <v>609</v>
      </c>
    </row>
    <row r="44" spans="1:1" x14ac:dyDescent="0.25">
      <c r="A44" t="s">
        <v>610</v>
      </c>
    </row>
    <row r="45" spans="1:1" x14ac:dyDescent="0.25">
      <c r="A45" t="s">
        <v>611</v>
      </c>
    </row>
    <row r="46" spans="1:1" x14ac:dyDescent="0.25">
      <c r="A46" t="s">
        <v>612</v>
      </c>
    </row>
    <row r="47" spans="1:1" x14ac:dyDescent="0.25">
      <c r="A47" t="s">
        <v>613</v>
      </c>
    </row>
    <row r="48" spans="1:1" x14ac:dyDescent="0.25">
      <c r="A48" t="s">
        <v>614</v>
      </c>
    </row>
    <row r="49" spans="1:1" x14ac:dyDescent="0.25">
      <c r="A49" t="s">
        <v>615</v>
      </c>
    </row>
    <row r="50" spans="1:1" x14ac:dyDescent="0.25">
      <c r="A50" t="s">
        <v>616</v>
      </c>
    </row>
    <row r="51" spans="1:1" x14ac:dyDescent="0.25">
      <c r="A51" t="s">
        <v>617</v>
      </c>
    </row>
    <row r="52" spans="1:1" x14ac:dyDescent="0.25">
      <c r="A52" t="s">
        <v>618</v>
      </c>
    </row>
    <row r="53" spans="1:1" x14ac:dyDescent="0.25">
      <c r="A53" t="s">
        <v>619</v>
      </c>
    </row>
    <row r="54" spans="1:1" x14ac:dyDescent="0.25">
      <c r="A54" t="s">
        <v>620</v>
      </c>
    </row>
    <row r="55" spans="1:1" x14ac:dyDescent="0.25">
      <c r="A55" t="s">
        <v>621</v>
      </c>
    </row>
    <row r="56" spans="1:1" x14ac:dyDescent="0.25">
      <c r="A56" t="s">
        <v>622</v>
      </c>
    </row>
    <row r="57" spans="1:1" x14ac:dyDescent="0.25">
      <c r="A57" t="s">
        <v>623</v>
      </c>
    </row>
    <row r="58" spans="1:1" x14ac:dyDescent="0.25">
      <c r="A58" t="s">
        <v>624</v>
      </c>
    </row>
    <row r="59" spans="1:1" x14ac:dyDescent="0.25">
      <c r="A59" t="s">
        <v>625</v>
      </c>
    </row>
    <row r="60" spans="1:1" x14ac:dyDescent="0.25">
      <c r="A60" t="s">
        <v>626</v>
      </c>
    </row>
    <row r="61" spans="1:1" x14ac:dyDescent="0.25">
      <c r="A61" t="s">
        <v>627</v>
      </c>
    </row>
    <row r="62" spans="1:1" x14ac:dyDescent="0.25">
      <c r="A62" t="s">
        <v>628</v>
      </c>
    </row>
    <row r="63" spans="1:1" x14ac:dyDescent="0.25">
      <c r="A63" t="s">
        <v>629</v>
      </c>
    </row>
    <row r="64" spans="1:1" x14ac:dyDescent="0.25">
      <c r="A64" t="s">
        <v>630</v>
      </c>
    </row>
    <row r="65" spans="1:1" x14ac:dyDescent="0.25">
      <c r="A65" t="s">
        <v>631</v>
      </c>
    </row>
    <row r="66" spans="1:1" x14ac:dyDescent="0.25">
      <c r="A66" t="s">
        <v>632</v>
      </c>
    </row>
    <row r="67" spans="1:1" x14ac:dyDescent="0.25">
      <c r="A67" t="s">
        <v>633</v>
      </c>
    </row>
    <row r="68" spans="1:1" x14ac:dyDescent="0.25">
      <c r="A68" t="s">
        <v>634</v>
      </c>
    </row>
    <row r="69" spans="1:1" x14ac:dyDescent="0.25">
      <c r="A69" t="s">
        <v>635</v>
      </c>
    </row>
    <row r="70" spans="1:1" x14ac:dyDescent="0.25">
      <c r="A70" t="s">
        <v>636</v>
      </c>
    </row>
    <row r="71" spans="1:1" x14ac:dyDescent="0.25">
      <c r="A71" t="s">
        <v>637</v>
      </c>
    </row>
    <row r="72" spans="1:1" x14ac:dyDescent="0.25">
      <c r="A72" t="s">
        <v>638</v>
      </c>
    </row>
    <row r="73" spans="1:1" x14ac:dyDescent="0.25">
      <c r="A73" t="s">
        <v>639</v>
      </c>
    </row>
    <row r="74" spans="1:1" x14ac:dyDescent="0.25">
      <c r="A74" t="s">
        <v>640</v>
      </c>
    </row>
    <row r="75" spans="1:1" x14ac:dyDescent="0.25">
      <c r="A75" t="s">
        <v>641</v>
      </c>
    </row>
    <row r="76" spans="1:1" x14ac:dyDescent="0.25">
      <c r="A76" t="s">
        <v>642</v>
      </c>
    </row>
    <row r="77" spans="1:1" x14ac:dyDescent="0.25">
      <c r="A77" t="s">
        <v>643</v>
      </c>
    </row>
    <row r="78" spans="1:1" x14ac:dyDescent="0.25">
      <c r="A78" t="s">
        <v>644</v>
      </c>
    </row>
    <row r="79" spans="1:1" x14ac:dyDescent="0.25">
      <c r="A79" t="s">
        <v>645</v>
      </c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4 4 f 1 d 0 1 - 5 9 5 e - 4 a 1 7 - b b a 0 - a 3 5 6 6 f 7 0 b e b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 1 6 . 1 8 8 0 5 0 8 3 0 1 4 9 8 7 3 < / L a t i t u d e > < L o n g i t u d e > 1 9 . 3 3 5 6 3 2 4 0 1 3 2 5 0 7 5 < / L o n g i t u d e > < R o t a t i o n > 0 < / R o t a t i o n > < P i v o t A n g l e > 0 . 0 0 1 7 9 7 9 1 2 4 8 2 0 2 6 8 7 5 5 < / P i v o t A n g l e > < D i s t a n c e > 2 . 6 2 1 4 4 0 0 0 0 0 0 0 0 0 0 7 < / D i s t a n c e > < / C a m e r a > < I m a g e > i V B O R w 0 K G g o A A A A N S U h E U g A A A N Q A A A B 1 C A Y A A A A 2 n s 9 T A A A A A X N S R 0 I A r s 4 c 6 Q A A A A R n Q U 1 B A A C x j w v 8 Y Q U A A A A J c E h Z c w A A B B A A A A Q Q A V A 3 i q E A A D t m S U R B V H h e 7 X 0 H c 1 z J d t 6 Z P B j k S C Q i g x n M e Z e b 3 3 r f 0 5 M s l W R L r 6 R X 0 r M V y u U / 4 b 9 i l 6 u s K r m s c l l h d 7 X L D S S X O S z B C C I R O c f B 5 O D z n b 4 9 c 2 c w g 8 x d Y j A f 2 b h 9 7 9 y Z m / q 7 J / T p 0 5 Z / + e F + n P L I I 4 8 d Q Z 5 Q b w m s V h u 5 H D a u x a m o v o u C Q a J Y T J W 4 8 Y Q s F u y n i s t F N P P 6 C W / k D 2 I R 3 o d 3 z O N n B x P q Q Z 5 Q P z H K i g v p Q F M 9 V R S 5 K M 6 M i c W i 9 G j E Q U t M o k A I l A K J 1 G N p K o 9 Q X X G U F g J W G l 6 w k S / E b G J Y m F 3 g E l g m d S 4 2 m 5 V c 9 g j / X o C C i w M U i 0 Z k 3 z x + O l j + 5 W a e U G 8 a D l c h d b Z 3 U l N R m K I R N H i Q K E Y j i 1 Z 6 P u F I k E c v z U j f B u K k Q 2 / D 8 t 2 2 I N 0 Y c L M U s 0 o p Y E l 2 s M p L r 4 Z H y e s L y H 5 5 v D n k C f X G Y K G S 2 p N 0 q T F A E S Y R i L H k J 7 J Z Y n R 9 w M n r q W T J R K b N Q J P K b o t T Y 1 m M X s / Z l d S y W q i 5 I k b N l T E K R h 0 i w W 4 9 7 a V I N C r 7 5 7 G z s P x r n l A 7 C l d J C 1 3 q K C R b n K U R N 1 p I I p D l 1 b S d R l h l i 4 h N l H r L 1 y N T q T t G J a 4 I k 4 J J u b R M b p e D B i d W y G e v F R U w Z n w 9 K a n w m 8 n 1 1 s o o u R 1 8 b n a i a N x K T R V M P L u D h q Y X 6 c X r 0 W 2 T O Y 8 k m F A P 8 3 d z m 3 D Y 7 V T d c I Q O V w S Z Q B E K h m P 0 Z N x O 0 1 6 r N N b N E k j D Y Y 3 T m b p 5 t r O i V F x c L N 8 D S X w h C 8 1 M D F F T 0 3 4 K R y 3 k Y K k U i l h Y 8 r l Y O k W Y u H b 6 o C N A 8 3 4 b l T q D T B 4 7 2 1 N R s j s c 8 n 1 v 0 E b F 7 r j Y X B a r n f h 0 6 f 7 L Q f I F 2 I j L Y 1 v I E 2 q b c F W e o H e a / O T 1 x + j m o J 1 V K U U g 1 f i J r r Q F y G 5 R t / j r V 2 5 Z r o J B M D P R 7 F a i M 7 U z Q i S N H 0 c d V G 6 Z p K Z 6 F j G M J R 9 L L o + V r v W 7 + L s W P j b R h w e C x F q e Q H n + r G y r 2 a i q M E Y e J 9 H K i p c s z h I q d C p y o m h 7 y + 5 y 0 z f 3 n 1 M Y P 5 T H l m D 5 1 1 t 5 Q m 0 F z t J D d L D a Q q F w h J 6 M 2 V j t S h I J w L K S G 3 G x K y Y S A 6 q e h p k 4 v G J U F D z c 0 D u r o + S K z Z P b 7 S a n k 1 n A m P N Z 6 c G w g 6 6 0 h 1 h 1 i 4 u a N z o y Q v v 3 N 0 p 9 a t l K + 4 p j Q m I N k M U M H E p v 0 p / p p S a V z W Z j W 4 v o x p P e 1 P P M Y 0 P I E 2 q T c H h q K G K t o 8 5 K H z 0 d Z y J x a 0 4 n U i Z k b Z z G 9 q N 1 E a o r U Z J B 2 1 4 O V t G A r 1 6 6 Z P n J Q a W S B c K Q K k S T S 1 b y T j y l w 4 c P i Y 3 W U R 1 R r v Q 0 4 N g g i 8 b M c p y q W P D h 0 H q 7 l l Y 4 N v Y v K i q i k d k l e v 5 6 X D 7 P Y 2 M Q 7 S B f 1 i / o e L W X n q R A r J q C w S B 1 j 1 q 5 8 S n 3 N x q g L m Z k 2 5 6 A s b 2 2 J M b S J a l m o W H r h q 4 d D o C u u x 2 w m V j l W / Z S v O w o f f P K x V I t w i q f R c 4 H M D t E g B C f M + p L i / N M J n V V O A 7 U Q n 2 O + I 5 I K k g p 3 r + 2 1 E O f n j 1 M H h f b X v K N f F m 3 f H 7 r U Z a n n Y e G s 6 S V 1 a A i c X / r N 7 h u q H p p R q Z t q 2 D a B 2 r e 5 d a Q 1 H s n o + Q I j J K F j 9 l Y F q U Z r 5 X 6 Z u y 0 E s L j I r F 9 D t e y J O L V h c k B a m 5 u p u X l J X 6 Y F i F B Z V U V L Q c s V M S q Z j A Q o F A o S I V F x b I s K P D I b 4 B o I A 4 I 5 V 1 e p i K T n Y Z t G k J q i 4 1 c T j s t r A T o f s + w 8 U k e 2 W D 5 / H a e U N k g k q L 4 O D d U 5 Q L X R N I l H d m I Z O N 2 2 V Y Z o e b y C H 3 X 5 x L P H O 9 s f K o A J 4 S 2 s 6 D a R W I W 3 h Y X d Q + q 4 P i S T d Q J S K m G 2 G N q a K i j 2 Y U V a m 2 q U 1 + S + A p F B p w r b C E 4 I A C 8 C E p L y 6 S u z x 1 k W Q l Z y W 0 L i x c Q 0 E Q D c O 3 m g t 9 D + f Z x L 0 X N Y j O P F K i 7 l 8 c q l B Y V s j j o o k A g J A 0 S j U 2 r U O n E y b T N D L i 1 9 5 d F a H D O l p F M Q J k n J k Q C s f p m 7 U I m b 1 A R B G Q C D p c M U a v 9 O U s M B 3 k 8 H q q u K J Z z Q 9 F k w n m g F g j 4 y e V y i 2 O j i C U U s L T i J z 9 f D 0 j j 9 / v I u z g j J M F 1 R c J h 2 U e j t 7 e X f D 6 f k H P e p 0 g J g l 4 5 2 k Z 1 F S X G X n m k I 0 + o D D j Z 2 U H z U V b z g q F 1 J V P 6 u h k F 8 Q U 6 U b s s / U n + s I V a K r K 7 o w N + P y 3 4 L d R V H 6 a B G Z t I p l u D y s M H w L M X C U d o 3 7 4 a a m t v o 6 W l J S E L p A t K m D 8 D I E 3 4 D 8 V Z i i h p Y y H f y o o 6 9 0 i Q H M z Y 3 i m Q z k L l p f z S M L 6 j p d n k 5 B Q N v h 6 i 9 v Z 2 + f 3 5 + X m a G X 3 F n 6 9 I Z z D i D t t q S u l s R 4 P s n 0 c q L F / c / j F 7 i 9 i D c F V 0 0 Y o v m p B K m j C b I R L w c W c A 7 Z q u v n K x m m Z J r G u P X T o a 2 F 4 6 v I + P y T + L / U Z m I t R Y i f A h 9 b k + 3 t T U N L 1 6 1 U t n z p x i m 6 h A t g G h U E g k C i S X d r X j O 3 g h 4 D q w D X W Q D N t / H H P S q U Z F Q l y r V v u A o a E h s c 3 M E K I y Y K f h G O M j w 1 R W X U f 3 + 8 Z k e x 4 K e Q l l Q v 3 + L v K u K B U q G 5 l Q N 6 9 n w s m G E H n Z P n k 4 6 i Q 3 t 9 N P D i g y A R 9 0 J q M R z j e H 6 F z t J H 3 M n 4 N M A O w k 7 B p c G E x 8 B 9 C 2 D C R U Q 0 N 9 C p k A q G 7 w R I J U y y y 9 c I 4 g E I i C g F w N f f 5 d 9 R E m R 4 C 8 y 0 v y X U B U P 9 4 X v 2 O + f k D X X S 4 X T U x M U l l l F a u y R K d b q m R 7 H g p W e X r 5 Q u + f O k K v p 5 Q X T z c m X T T M 9 b X w i I l 0 + 7 W T Z l e s V O R W Y U H 4 J s r N A S e 5 L E F q d 7 y g 5 d k R c R b o t 7 8 Z U D e z Y W J i Q i Q F 1 L A X L 1 5 S b 1 8 / v R 4 a p p K S Y i o r K 6 N J l m K 4 B g D L A p Y o O P f 5 u V l x n 8 / 5 Y a P B z g q Q u 8 A j x 0 f 9 5 c s e k X Q 4 n Z H h E f m + v m Y s 9 P 2 o r q 4 S Y k 2 v O G l 5 e Z l O t d Z l v K d 7 s V i + u J N X + Y o q u 2 h u a b U n z 4 z 0 9 Y 3 A a V P f C c E R A f B v f M Q S a m l p k e Y X 5 r l x h + j g w Q P q M w N P n j y l t r Z W a b A 9 P T 0 s i Q q p p a X J + F T h 6 b P n d P T I Y W M t M x Y X F 8 X O W l n x S T Q F 1 D R N 3 M W A l T z 2 E M 1 M T 1 N t b W 1 G Q q c j f R + s o / j D V n J a w x K 9 f n 9 g y v h 0 7 2 L P E 8 p W c p z 8 / t X O B z O 2 Q i Z A u 7 l P N 4 Y k Y h z u c w 1 I j v H x C V H R O j s 7 j K 2 Q P p N U W V k h k g J O A a h g v b 1 9 5 G N i V N d U C 1 F O n D h u 7 L 0 a 6 I N C 4 G s 6 n j E J j z A J w / y 7 c a u L A i v z b C v 6 q a 5 O u 9 0 3 h l R i o Q N a S T c 4 L N D X 9 W h 4 z v h s b 4 J v x 9 7 9 5 y g 7 z o 0 h v K a K t x U y u e 3 q O 6 e Y S L C f K j y p Z A L g H F C 2 k D t x f G B u b k 5 I B I k C k q O x 7 t + / n 1 x u l x A N m J 2 d F e / b H J e e n l e i q m F f I B O Z w i a X e N 9 0 n G y W M J W w q u k q r q U f f 3 y c U A 8 3 A v P 9 m P M h 0 i I u x O d P x F 4 7 X F N o u s N 7 8 N + X d x 5 v v s X k A B x l h / g N r T x c m j j m x m K u b w c f d Q Z U f F c a 8 P s g Q 3 t 7 G / W x D e T 3 B 1 i a R a m 5 q Y m J U y n 7 P H n 6 j I 4 d P S J 1 A N + B h I K d p I F t g 4 O v C U M x m v i 7 G n p Y B z q L v + 2 x 0 v H q e a q u K E l I G J A I p B a 1 k C X 0 e K C C 5 o I q k g I v A Y 3 + W T u 1 V q j I D D P M k g p 1 E B + e R E j W 2 f k F G l 7 e O E l z C Z Y v 7 + 4 9 Q h V V H 6 T 5 R W u K N 8 9 M I H N 9 u 0 D / 0 Z W 2 1 e O M + g c G a M W 7 Q p 6 C A o r G o q z 2 d U r D 9 P v 9 o g r C w R A I Y C w T I h T s 0 v D R V 3 X 0 2 F H j F 5 J A J + z S k p f q W 4 / Q k 6 l i I T A C Z Z G D w m + E L O n A W q / X S 4 W F h e L d 8 x Q W C a n u D 9 t p I a A C c W u K Y t I J X c 5 S F W p i Q 3 M 7 R Q L L I o X w P T P M p M I 9 0 6 S C w y Q Q j t K r a d W 3 t Z e w 5 w h l c x Z S 0 N I s a t C b J h O g + 5 / S A e 8 Y G h + c D x p R f q l f 7 X F S R W G M W g u n q L v 7 K U 6 I n L z P 8 e P H 5 D t V V V U p f U Y a Y 2 N j 9 G i m j v d V Y 6 6 q i q L U V R e h h y M O c t q I j j e E J b Y P n s F S l n B m V / n D M T f N + 5 R O + k 5 r k A o c 6 h 5 g X z O J Q D B E w H s 8 B a y u q o 7 d 6 e l p I b 2 f y q j c j X j B A p Z S Y Z F U g 3 M + 8 j G x 9 h J s v / 3 b / / L f j P q e Q M x 1 U M i k i b Q T Z A J h z u w P G a q d J e H V K 3 G F q L E s 8 2 + i Q d 9 9 + J x 6 V p p Z S h C V F c R F e o x 5 P f x 2 Z / u q y s 0 N m + j E y e N U X F w k + 1 d U V N D C w g L v t 8 I 2 k + q M 7 W H 7 C Y 0 6 7 N 5 P K 1 G l s g E Y G j 8 4 Z 6 d A x C K B t V D d p n w u i i 0 P U 1 G R R 9 z n O E s E 1 l a 6 f T Q b L G R C W 1 i q 2 W U M F 4 J w Q f i B g U E q L y + j k Z E R i Z 6 A H V d S U i K d v 6 W l p T Q 5 O S k k L y 9 2 U D g S J q c D n c o Y r x U j j y 1 G c / 6 9 R S i W U N 0 7 + 0 p + i 2 E v P c Z v X e X R 0 4 b 4 T h D q g z Z v R q k x M z M j 6 g / C g v b t 2 0 e 3 R k p F C l W z W r U U s F C Q G 7 u G V s k A H U 2 B M J 9 O d 6 + Q y G K x U l 1 9 H V V X V Y q k O M a q H 8 5 X q 1 3 Z I j A y A R 2 y V 9 r 8 I t U W F p a Y E J V U W 7 u P v u 5 x S 1 8 Z Y I + x O h o a o t a 6 I t l W X F p J K 0 t z L F G d T H A V y 3 f 7 Y Y + 4 3 5 E K D W 5 z X O f F i + f l 3 u K l h b 4 0 X H / / Y r J j O d d h + b d 7 e 4 N Q x T U H 2 V i 2 v B G 7 6 U z 1 u N h D j f s b j S 2 p w G 9 j V P l 3 f a u H w I N I I I P Y W u 2 q M / f Z h J 3 G F p V K h u + W O 7 1 U 6 5 y i h c V F G h 4 e o U s X L y Q c E 7 g W x N 4 9 X 2 o i l z s 1 e g K A d x E k T k d b y S y 5 a Z l q m e j w G r 5 8 + Y q J w l K q 4 h x L l a R L E u 7 + E 7 X q h a F i A 0 m k V W O j u l a c 3 3 f f X e M X B s a J h e j U q Z O y H e Q C m R C N E Y 7 E a c i 7 N 0 i 1 Z w g V d R 8 V v d 7 c 3 6 R h r m 8 W F 5 t D 5 L Q E R C X T d o k Z U L v 6 Z z F E 3 p B G p m M h W g H j l h a M B g z b 5 W x T W M i F 3 a 7 3 s 4 F v S L G P O v 0 0 N T U l T o z 7 D x 6 J V M F o Y T g x z p 0 7 Q 9 6 w g 0 b m r a I m l h b E Z P i 9 G U F u z 7 C T M C w E 6 h y c D s C 1 a z / Q + f N n p D + s v L x c t n W P O y T B D K T f 2 f 1 B V g F X 3 5 + x s X F W H Q t F / X v 9 + r X E / u E + D g 0 N U 0 t L s 9 x n 3 G + U h f l 5 m o x m y a e R Y 9 g T h L K V p K p 6 O 0 U m R E K 8 1 x 5 M d J q m A 6 F H i O f T A D X M R 2 u v j J C H C d U 9 l t w H g B Y H d / t S w C q R 6 j c H X f R h R 4 A e P / 6 R T p 4 8 Q Y / H H N L I M c w D W Z Y O 1 8 Z 5 P y Y o n w + S s W w G u P 7 P P / + C P J 5 C l i 7 8 2 z 9 2 k 7 v l w w T J c S 5 w r G T D 6 O i Y E A s S b H n Z y y 8 V q 0 h R S C p o A 0 p K K W K N + I 2 X S g 6 D C f U k p w l V U F p H S / 5 S 0 e n T V b 3 t k A l A f w 0 k h O Q l Z 9 s i H V + x T b I W Q B K o g Z n G 6 3 l Y W n V U h e n x u P G 7 w V n 6 + J g K H 4 L 9 d W d I 2 U x o 8 G c R i c F S a S t A R q T 4 0 q A 4 G C A B m 5 u a 6 e r t l 2 T b d 9 b Y g 6 i + J E J O 7 0 t y O O z S D 3 b g Q C e 5 D f U S 9 x Q O C h A G T o v + v n 7 q 6 O y Q q H h 4 A 3 W H M 7 o A l s N x W g g r o u Y q c p 5 Q c c 9 R e Z h 4 8 D s p n Q A Q 6 t E j J T X S A b V p c n m 1 C r h R O F n t Q 1 C t G f W l E e q o j E q H 7 X I w S a o G 3 q 6 j 1 b c C 3 A e Q C Y 4 T j X v D z o S U w u c H P A P U v L 8 + s f 7 8 + Y t E z C F e K o j s 0 J 8 B I D 7 I p + u Q U v A o z l K R b M t V W L 6 6 n 7 u E K q 0 / y g 1 F D c f Q t p O G u b 4 d I M n J L w 4 m I 8 P x s 1 n z 7 2 U A X O 1 a Q k F i w Y k A u w m 5 9 j I B J I a T 4 Z t e t 9 h C O t e E O b o h G 8 z X D B J g X N U Q q 2 f H u 4 7 S 8 M g Y X b p 0 k Y + f S m J k u 0 V u i 0 x A h A b 6 o L S D Q q O v v 5 9 a 2 K a C E w O k g j q o P X 5 h f h b T 0 Y 1 7 J H c b c p p Q c E T g I a Y 7 I n a K T B q I 1 U P e P D O g i l X y 9 u q i q H j K k A o 5 G C Z i r U m G t 7 / s 6 a X O 9 h a K W R w i D Z A N F r D x A u p b + u 9 p 1 J d E J T 8 F s s Q W M a G 8 x v e A W v 7 s W G 2 Y n r B 0 t F r i d K R W S a 2 7 Q 0 5 x R o R e / x t d v H h B t q G x 4 z 7 M z M x S f b 0 K k I V z A X 1 h R 4 + u j s b I B E R G Q E J p 1 7 3 G 4 8 f d d P x 4 l 5 A W Z A J x 6 + p q 5 V k E m F g z s d x 1 U O S s Q m s v b M j q I t 9 J N P H b G 7 Y O v G r w 2 l k p S s f r Q m L I Y 6 B h Q 2 m U i l x x I V E h L + H I g B C Y m Z y Q x g a n g y Y T E O X T z E Y m Y G z J J m Q C z G S C Z 3 C C P 4 P d N s G q 5 t i S X e o o S 0 E r + Y J x O n v 2 r B A A B R E P K k w o K d n g q f P 7 V 4 d J v Z p W Y U n p Q D g S c l e k A 9 c F I G o C k f K I q g C B V b F Q Y X z 1 M X I F / O T w U H K v B K O l q 9 Q 8 Y C e J B X I c q A l T i T t O p 5 g 8 y C f e 5 u q j m u L 1 H Q S l Z a W y x M s d Z 7 w V Q B p d b k F i l 3 h K J 7 F G W U G U D h c N 8 D X z d V u s 9 I K l o v n 6 8 b L x r q x I X Z P a H J m u 0 V m 9 e p s G O o b T g S h 6 j T K + T h A Y q t / 0 9 A y / T K z k j O P 3 1 H P K t Z K T E s r u q W b p l D r y d r O A t M k G N h s k 5 g 0 u 8 3 Q U F S b D f 7 L h u 2 + / p y O G W g U J k q Y x b R h P J h z 0 w 6 B L 1 L l M W P D b 6 L m 3 V e o 4 R k V Z i X j j A M Q F 9 r O t 0 3 X s m K z D C Q K c P 3 + W + v r 6 p L 4 R Q J W D m m g G + q g 0 k J s d K i H C p t x u F 0 3 P T I u q G J j P z c G I V n l D 5 l g J U / W 2 p Z M 5 F 7 k Z R c 4 Y f d A e S A S Q m i G e x A 0 c w 4 Y I c s P 4 h z N h e W F a 6 m 8 S v p V l 8 c x B z Y N N A 9 s J b m 4 N / Q J B 5 z S G g T x 8 + C j h 8 l 4 P U P G Q L U m j t T W Z 4 E X Z W H g u F l E R q y q r h F D L k y M p z y x X S s 5 J K K v N x W p L k k x b k U 5 r 4 U L L 6 l w P U G d u 3 r p N L 1 7 2 U H H R + m 5 h O A Z e v x 6 S O h p t q + u 1 q I v v s 8 R D Z 2 8 2 Y H p Q S M U L z d n z T W R D o a e Q H E y m k Z F R m Q Y H k u P r r 6 7 S D z / c W k U c 2 F f o m I V z Y S M A U b Q t 5 v U u E + a w 0 o B E F K c F F 3 Q e w y u I Y f n w + l l i G y P s b k L O 2 V C W w v a E d N p p M s G l j a O k 4 / m L l x J f d + T w o V X Z i D I B b 3 Q L S y g 0 v P 6 B Q R m a A Q m B / q V W J t S 5 p t W E w b E P V E f E b k M 0 O C T b u 6 0 B s i / 3 i p M j H f A A w s u o E Z 9 9 R H 6 f y i 9 x 4 8 Z N s W 0 + + c X H d P n y R V r h 7 b d u 3 q Y o S 1 g z D h w 6 R M v e 1 U 6 H T I D t p Q Y 6 2 q i m p s b Y q i I p A H k 6 T C p 8 D g l 2 4 E A H h W e Q 2 j n 5 7 H K h 2 P 7 y 7 / 5 r T g 3 f C M W r x L u X T q a N k g t u 6 2 x 7 I j c E V D 1 N V g S V I q I c Y U f p r u N 1 w d 9 f X F y i t t Y W Y 0 M S G E I P 1 z g 8 d 7 M + H S S r 0 j m b A V t u c X q Q L h 2 p l M 9 a K i L i S e y o i g g x k c I Z 2 1 H s c b + o W v D k N T Y 2 0 D N W / x A Y C 0 A t Q 2 D v A N t U u A 7 9 U n j 4 4 A F 1 z 1 b R y A r b X n z o q q L s z h b Y S D L W q r R M v H k a K k d G p d w v R M + D t J j 8 D d f j 8 / v J V q j i B 3 M F O Z V G z O Y u T 5 F O K J s F 3 N b 6 j a / t J E g P q G T l B T F 6 8 O C h D F 2 f m 5 s X F Q b 2 x q b J x E C j S x 8 B m w 6 4 3 O F + P 7 s / J H Z b O q B O m R P 9 4 7 x r i 6 M y + Y C G 7 j R u a G i k + Y V F / k 5 Y X N n H u 5 Q z w g z Y V I h 4 u M X q 6 9 2 7 9 2 i Z J W h n p Z J Q I 4 t 2 J s P a 1 w n 3 O I b z m w G J m L w / R t 4 F X o e E t v M 9 s I R W V j 3 H 3 V w s V x 8 + 2 3 y r e 0 t h L T 5 M y 8 s q F 7 m Z U F s h F u B x R K j R M 0 / V J X Y x 5 h G R j X m T t k K g d E B F g o R D G q / t 4 P 6 9 B 3 T m 7 G l j L T N 6 j b m j F p Z 8 5 F t e o H q T W 3 s 9 Q K p h H B c 8 i b j q t q o w t Z p S S m M w p U 6 X B s D x g f m q N O C o e f 7 i B U v i V r l m v A S C K O j k 9 Q e o f y p C 9 c j r l y N I y u Y c Q D C 4 N a m U D Z d b I 9 S 0 r 1 h U I O j + s J V 2 C v g 9 k H S 7 8 H O D X w 9 1 p T H p p 0 K O v 8 2 Q C Y D D 4 Y O O o A T r 4 s 7 2 z T j E 1 Y / Q K C y v 9 6 V 2 + k J D Q I K Y 7 n G 7 C p / i l 0 9 D f T 2 T S H c x K G J q S Y V O 6 F w C E 8 q Q V T l Q 0 i d A 2 w 6 Q H h m A U Y 1 + F r y p M a j v + v U b s n 2 7 w N v a b G u 8 S R Q 6 Y / R o 1 E H X B l z 0 f d / W 4 u g u t y p C o B M Z 0 B 3 J K x N P h V i I X / y m 1 0 U 9 y w 0 y Z c / k s l 3 2 + b 4 P u Q W j 5 H K a j 8 v f V V + X h X p U 6 h n u 9 p I z E s p R 2 i l k S s d W i A U j H r c H b 1 v k U E D D h 6 r S 0 t x E l y 9 f E h f 5 d g m L O D e 8 / b c L 5 O v b C J B H H Y C K 9 n w y c y j R e j h e H 0 7 x Q E L z L Y 6 p T l z c D t h Y J Z V J F R b 3 C D l a R g N V N L t i U 7 k 2 j L a n J R S c K P 3 9 u d P J m z N O i V B 4 d Y L 7 r Q B v Y O 1 N Q + c n P G A w 1 D E y F S o a j u G w s z q z T U l 1 4 8 a t H S E U f m M j n c m 4 T b q P a 3 T R x t J D q p t C T V G U e p 5 1 U 8 j o c z p Z H 6 K 6 u n 0 S J Z 8 p I l 1 s T T 4 3 x B h W F k Z V R E f a q R a y 1 j u / y N L P e I 6 7 v Y h D K x d K O L w z 9 h P s B Q D E w c C 5 d A c E E q a c O X O a L p w / t + G O z 0 w 4 d + 6 0 q J H b B Y b E b / S 6 4 U r X u N a / N T K f O n m M O l y v J D F N q Q v O h Z D 0 k R 2 q C W c M x Z K H w y y C O j i 2 a F W e Q n 2 6 X E W K M w x H w W 6 5 U H J C 5 U N G I L N 0 2 i q x o N J o I G n / u X P J U a s a S O E F k k F y I d E / 9 t s K 0 G 9 z + / Z d 6 c f a D h A f B y m w U b x r S r r 5 d M K R t c 9 t L W D E 7 v T 0 l C T f x H V o V V t H 0 q c D x 8 A p Y m w V 0 j e b E Z d V C 6 v U W x C Z b y F y w y l h 8 y Q e q p l M m y F W M L B C H l o U l z v Q z P Z S J p i l C k j V 0 d E u + c E 3 C 0 R L v P / + F Z l x f W F B j W z d C v A 7 6 1 3 n r M 9 K 0 2 z D A D r v O o C p R m 9 k G c i 4 H u r q 6 o V M 6 C R G o K 2 G e T h / 4 r x 4 q e v P J j G 0 Q 2 9 n V Z 1 v N 9 a 8 K 7 D N M j z b X V Z y Q k L Z C h v l g W 2 G Q O l Y m R 0 R z x s k B p K u Z O t 0 h c f K D N g w k F T d 3 Z t X / 5 D M Z O j 1 E N t / I f 7 + E 5 n 3 a W B w k B 4 + f M j S 6 4 4 k s F w P c L 9 j F G w 2 Y J 7 e Q D j Z V 4 R 0 Y R e a k e R S r S M R p k 7 M u R W Y 7 / n 9 k b W 7 A f S + I J 1 y w h v e Q t 4 + P L Q 9 S f 2 2 w P L N j y + S d 2 S X I l 5 w k F W x 7 Y / M 3 c g w c k R h 6 9 x z Z q C j E i S 4 c u V d U Q n X A l S l + / c f S l J I c + w f 7 D M M f Y B K B c k D d / 3 j x 0 / o 6 N H D k k Q l E z A L B z q c b b w / s s G i j j F K 8 E o i 0 g G N F 5 l i k T Q F L w z M g F h Y V E S V l e U 0 G D 3 C h L Q L w T K l C t s I M F s I X i p w 3 D x n 6 T O 6 m E z 4 q Z 5 F T G Z Q j E T C F I v y k l 8 e T a V + q n L 7 K c D n e 6 M 3 T q G A n + L R I F 2 + n D p X 1 m 6 E 5 d s c I F T Y e V B G m m 6 H U E 5 u B + + 1 r U + o 2 7 f u 0 A U m Q i Z A X e x 9 1 U e H D h 8 0 t q Q C D f r e v f u i J l Z X V x t b U 4 E G i l z m R S Y J i W 1 P n j y T e X X T J S f I C X U X D R r q I 8 b j a E K v R 2 y k J 0 N O C o y F e i / D h A Z r A c d E V A S G z + t 8 f t / 2 u l O G v c i z i K n 5 i q P R c I J Y U S b V u c Z l V r O D 9 H Q 0 S p M L I Y q E / P T + l W S E x W 5 F T t h Q S P i 4 E f I g B X E 2 Z M q u m g l 2 J I X I A k g V T 6 G H X r 1 6 J Y 3 I D I Q Z Y R w S h m 5 k I x O A x v m Q p Z c Z s F W u X H l H h j 3 c v H l L g k o 1 o P I x c 8 S l b w e h E B 9 n I t V a a C 5 X 5 4 j s S u i c R R 7 B 9 e D z r d C T p 0 8 l W y w S W m o y Q X X L N I Z M P R Y 8 H + M F x w V u f p i 8 v J V q i l m F 5 n X 1 / F Y / 2 9 1 W c s K G A q E A e S P K g 8 m M t S a C a K 7 I b o e Y s V 7 f E c Y a t b W p O Z + g d m G s l H Z a b C Q q H Z 8 7 X a q / y w x s r 6 m p F k J C K n 3 + x Z e y h I q 4 k Z d J J i C p i x l I y r n W T 2 E s F d z k x 4 4 e p Q 8 / f D 8 l E D Z j l i Y 8 D y E T / 6 j 8 c L L + e I x f T F x 1 W G N Y y M d b v Y 6 3 C T l B q O 0 + C H z f 6 R u U B r o e n M 7 1 o w w g N a w 2 K 3 1 9 9 R s w Q R L 7 6 0 n U N g K V P D P z o w G x M O z i 0 1 9 8 I m R q b W 2 h c t M E b J s B X N y I 0 T O T 9 5 k p i k L f V 3 w O d T o Y C i Q k E n D o 0 E G J u o d 0 y w R F J h 0 K l g w J w z 8 4 S 1 D H G L D E 9 t 3 P J y Z U q s T a l Q X P A Q 9 k q 3 D b o 6 K G o b E O D 2 P Q W 3 Z s Z A A h 0 N n R Q S X F x V R a U q L U s g 0 C 1 4 F p Q t c D C I d z W U / i r Y e z D c s U n U 6 q m H C l I z M t + s i g X j 5 4 + E h U P I z s b W 1 R + S k 0 / D E 3 3 Z 3 M r r 7 K M z G K W u g 6 C p O U e W z R 2 w g r / K V d X n J C Q u G B b A f n m q L S p 4 R h 4 V A f 8 U a G x w 1 v Z U g t L A E 0 B D g I N g L s i 4 m c N w s c u 6 Y m m c F 1 L Y B Q 0 k i 3 C H Q R I C n l Z + + q a U d 1 p y w y 0 n r Z X k P c 4 u l T J + l 4 V 5 f Y c O l S c 2 h O z a 6 Y C S k S S Q q M J l X H E m / B R 6 N 2 s a f U 5 8 Y X d z n 4 H u 7 + f 9 u F 0 5 Z U e d B R C f c 3 4 v g w 2 R i G q W N 5 + 8 4 9 e v T o 8 Y Z J o l 3 U m w X s r t J S N f / S e k C O O 0 3 2 r Q A q 4 + F D h 0 T K Y Z S v Y Y o K L l 1 + 1 6 i t B h w Q y F w 7 6 c 0 u e d P J t L o e o y D C x f i g T W V h m W P K / E x 3 6 7 / c k F D b x M 1 b d + h / / P f / K V O x i P 3 D b 2 K 4 t l F A M C w v n D 9 L J 0 8 e z z j L B v q L 4 N V D j j v Y F O g b g q o E B 8 V m g A 7 a O 0 x c e P U 2 A p x n u v N i M 8 A Q f I 1 9 x V G J y Q O g R Q 4 v Z Y 6 g W A 5 Y x Q G x l l c 0 Q R 4 + t y S R U F a v + 5 l U p W 7 l 6 R O x t c u R G 9 H m 2 w A e b E N 9 L X 3 2 y 0 8 l L g 7 r G F e V C W Z 7 B R L o x Y u X Y m u A T F e v f k N L i 4 v y G 1 A f z 5 w + t U p F W g s 4 L l z R 7 7 5 7 2 d i y N u 4 / e E j P n j 7 H S R l b N g / 0 X e E F c O 3 a D X r 8 4 D b V h B 5 S V 9 W 8 t O 2 R h d W q 3 P 1 h J 9 0 e W h 0 N g e y 3 K e A f g O T R p M G S N 5 j W d Y n T k 3 G E T i H 9 G t 9 z 8 z P d p S U n J J Q 8 s C 0 C J O n x t 5 O j o J S e c g M F Q e D J M + d E N w P r T 9 l I / + a b 7 6 Q f 5 s K F c z L w E E P j M X s F G i k K U n F h 3 4 1 K E D h D L l 0 8 v y E H B u I J 8 f z e Z b u m Y B t D Q G A f o n 8 M J L 5 w 4 T w d O n i A v P P j d L J q K k V W D M 2 r F M / z p p k N z Q i b c k 3 g m l U x S G M Q S / U 9 K R L J N r 2 d t y 0 F w D e + T 1 t / j G 8 N L N 9 1 9 + z 6 y 1 g K N 7 E K k h y t q 2 G u r w f n 1 H d 0 7 E i n q F s g 0 4 s X P f L y h 6 M C r m k N h P b A r V 1 U V M y S K P m 2 R o z f w E A / d X Z 2 y j o a 6 7 2 7 9 y X q I c L S 7 I M P 3 5 f t 2 f A t E / T 9 D 9 5 L k Y L Z M D o 6 S i 4 m U t U m X P H p w L 1 B z O L R o 8 o h Y c b L l z 3 k 8 p R S z 1 I V W R 2 Z Y x o R G 4 i 7 i + H u Z u A Z I L s R M h t h Y m 2 E G y U i J K Q e E u m O a I l Q K E i R U I C X A Q o H / f T Z v z s r 3 Q 2 7 G Z b v u 1 / t e k I t h h v F o E 6 X K J s h V D w W o V 8 c W t 2 5 e + 3 a d Y n P A y A Z k D E I j T B T w 4 c N B s 8 Z M i E 9 f v y Y P v r o Q 9 m O 7 z 1 4 8 E g G K e J z Z A J C e i 0 Q F 4 G x d p t d A m y R e L + j o 2 N d U u G 3 T p z o 2 p Q 7 P h 3 I a o S J 0 T L 1 Y S F 6 H H P k 3 p 2 o I J s 9 1 Z Z C a j N k Y U J G K K S B N k 9 0 g P s t Z E o h F E K P V N g R w o 8 Q y 4 d 1 L M N M q L C Q S R H q l 7 + 8 w N e U J 9 T P j o V Q P b 8 t r d s i F I A R q P 7 5 I b G J t F T C e C e o d o j 8 R o A p x k j B N l r i R o e R u 1 D t 8 F Z G 2 N G y 1 0 u P H j 4 S K V d V X U V 1 W T I a g W D m i A u c J 8 r 9 + w + E d C B X N m A / J K r s 6 j q a N W A 2 E x B 3 h 5 f B r 3 7 1 G R 8 / y F L W R 1 V V V f R 6 z k b N p i x G A E K k I E U W Y + W 0 4 l T 3 A X k p T j a E U 1 J Q p 3 f o Q m 2 L G m S S H H x C I q M I q Z h I B p l S C A U p F f D R r 3 9 9 e V N 2 5 9 u I 3 O j Y h X h C l d / s G 1 G Z s u H 6 s 0 X p V I V n D 4 Q B I E 1 8 P r + o f r C V o O 4 B T 7 q f i L R B v 9 S d O 3 d l S D w a 1 H v v X R G v 4 F r 2 Q H r 4 E s 4 Z D Q l e Q d g 0 a w H 7 X r p 0 Q Y 6 9 G c C j B x U R x 8 F s h X o W + X Q y A e 3 t b T I J w L H m Q s k L i I Q 1 l 1 q U V M o G / V J I F F G / t R 1 l F H O d i 1 I P t a o e U + p e 2 r P d b W V 3 v w 4 S W O 0 8 2 A q K y 6 r l r Q 2 p g 7 l i I a k w G h h O C m y H 5 M A Y J r z t x 8 c n m G z 7 J e 0 w p g R t Z j L 4 / Q F p 8 D g X D K X Y D O A x x P f S x 1 u l A / s g E 9 O z 5 y 9 F I m u g U a Z D b 1 O B u n E 6 c O g A v e B z x 9 y 3 k K j Z A N I h x O g x v z S 0 A y Q d 6 Y G w I A Q 8 d Z o 4 Q h J T w W f S a W 7 s p 0 k k + 0 K z Y I m W C 9 j 9 r w Q u D a V h P F G u b w / 4 B U R c Q 9 2 B f Q L J A 4 8 e b B 0 N x K 8 h k e N + U x 8 T P H w g E 5 w F + I 1 v v / 1 e U h t v F D g e J B M c K 5 h R X c 9 N m w n o j E W m o 0 9 / 8 b G M z Y L E h A q I Y 6 J T G A U u d c y G A T f 8 1 a v f 0 r 1 7 D + j 8 + X N U y a p o h B v u R t W q y 5 c u S h / b 9 9 9 f F 1 s S d i H U Q c A c D J u Q S J o k x l I I p p f y O Y i j y B S L J 2 0 t 7 M N / + J c y P 9 / d V C T a Z L e X l n L M 8 L 4 z b z h E X N + + 8 0 A C W k E k 7 7 I 3 Z T J n j T A 3 X L N U R C P F s A o M 6 k M C / s 0 4 D L q 7 n 0 q H 8 Q h L P x w X B D U D x 0 F C y 7 G x M Z a A R P t Y K q K v K x a N i V 1 3 6 t Q J c X 1 D l e v v H 2 D p i H O L y R B 7 R I X D t a 9 J h O l k M M B w I 4 C 0 r W Z b 8 L 3 3 3 h X H T E d H p 1 J n G e a 0 z E I i k M o g j i a S J o / D Y i K S Q S p d Z B u T q q q q N O O z 3 W 0 l J 1 S + o f k A P 8 C d U x k C 1 e 9 z o 7 B w Y / y A S j K E A a H x g G T a X k O j Q K L 8 O D d w T O u S T o i 1 o G I F I 6 J i d X U d E 8 d E O h k h a e b n 5 s X u q a 9 P Z n 6 F A w D O E t h k G A + F y a M h Q W F j I c U z S I R z 1 O c J Q s 7 O z m y p 7 w r X i E 5 r / B a C Z z W E G E I m J a W 0 N B K i G P V g R K l 6 i m S G J 5 D v l X Z e x G I R a u / I n M N j t y F H o s 3 j d K X F L w / P D N 2 Q t g L E q g F o 5 O k J 8 K E G I T G + h h y H h R V y d k P l 2 q h K B S D s C W n J A H Q I w y G A 6 I X B 1 6 + l s / f 6 9 R / E o 4 e R s f j c D M z a D o n x + e d f S g N e D x j t u 8 Q S V z t W N g P Y a / q 6 I M U B E C R J I C a G J h U X L K W O f Y x t i j z 8 O 2 z z J l Q + K T E q L i l M e a a 7 t e S E h P K F 8 b A i 5 L Z v b J D g R o H 0 w g U F H i G J G W i Y U 1 O T x h r f R x C K / 3 v j p T S 7 F K a X 0 y 5 a D u I O Z 8 b Y + L h M d g Y P I a K 5 z Q S E s w O q Z n V V l U h B q H J r j a W C 1 I K K C S k W Y l t s L c D N j n m s R k Z G U j I V b Q R w 1 A A Y 3 S u d u U I e E 4 H M Z D K R S G 1 T T g f Z x s Q M R 9 R S y I Q l S + i i 4 v W n U t 0 N s F x 7 2 p c 0 B H Y x 2 k q U e n N r j B s f X 5 G + K D z o 7 S K 0 M E j O s m S 0 B B p C S a i X L h 5 v p n m f l Z 5 O O i S z U D o Q c N p V l 9 r I 0 R d U U l I s 3 k E 4 H 8 x 9 S S A Y 8 v 5 t N q g W A J n g w Y M N t p 6 E h B M E d p t M 9 L a G t w 8 E A L n N Y 8 C Q G x 1 Z k j R R t I S B B A M x s K 4 7 d K X v S f q g V K R E o l O X X 1 C J / q e g n 6 J h P / 3 H 3 / y e c Y T d j Z x w S q C E W S d H Q x J X M j b s I M x k A q x W G 3 n d B 6 V j E 6 m z M p E J m F y 2 4 U W e A O o L T C I 9 w 1 9 6 x y y G j G x l e h s Q J B g I i F q I o S f r A c S F J 3 B g 4 P U q S f X 0 6 T O Z r h T n g v t p J h N m y h A y 8 Y U k V T n Y R J B E y l s H 2 y h h J 8 n n B v F E I u F z J h h r E 4 p 4 a n u h p 2 D V 8 9 y 1 5 f q z 3 J B Q Q K O L 3 4 R W D / 0 4 y Q 3 V Z D / t h J T a K n A W b k d c O k U D o R g 1 l X i p s S q z U 2 B m d p b c y H i U 5 t T Q K Z 8 x S d m B z k 5 x Q E B t Q 4 J M 5 H i A q x 0 d 0 G i g I A K m / s T 1 w x Z 7 5 5 1 L C Y k F a Q N 7 E J 4 7 R G Q 8 n X B R a 8 m 8 Z F R C X C I a / N m z Z y S 0 C b P B m 7 E U s N K d I e S c g G q n y a I I k R I d I S R R U m l V h I Q h p c w R E u G A j / 7 g D z 8 k T + H G R k K / 7 c g p Q u 0 v i L O u b 6 f n M 8 U 0 H 7 B z m 1 I N 6 e c k V C a 8 0 8 p q V I a o A 5 z n 1 1 9 / Q 5 9 8 8 p G s o 0 M W K i C i I u B 8 g C R C / x L W M X g R N l Y m 9 U 5 1 5 C q V 7 e 6 9 + + L 6 R z a m I 4 c P s 4 p n k 4 5 p J H v p H n c k V F I c G y o z j o H I E P M g x w W / h e 4 N o 9 + J J Q + 8 c 2 m E M i + F R F y w D g I J s Y R M C D d K J R T U v X D I R 3 / + 2 z 9 Q B 8 o B M K H 6 c 4 Z Q d Q 4 k d 5 y n f b X 1 d G O o j N / o b x e h t M z E a W H G i k y A C v b s 2 Q t x p 8 O W k t R k r B L V 1 W 1 t l j 9 0 G M O t b s 7 n N 8 g q X W N D g 5 A r H Z B i I J W W k s v I L z F k k E l I p N Q 7 E A u S C X W t u s E x B A I J s X g J Q k F a a c m E J c g U 4 Y I I c x D K 7 b T Q H / 3 J Z 3 K s X M D q 1 9 s u x k I w R g 5 n g X r A / F A 1 t u M + 3 y n Y r K w q 8 R J l Y q B b E l 7 + c O O m 9 D v B b u n r 7 a P x 8 X F R 5 6 q q K q n r + D E J d U L H r X l W 9 c 0 C r v a v b i u 3 / 0 q I b U w + A S T R D H M D z w Z 9 v 2 A v Y U A h X k h J M q k l 7 q 9 S / U w F 9 1 3 s K K U G Y l 8 8 C 5 F Y 8 r m 2 n b Q U C 9 O x r s x J Q X c r c s Y p g R K w u m X 8 E Q x 0 w t u S H x o M 5 b c B y D e g 8 d G Z B h k C Y n c 4 p A 8 K 9 k + E 3 / i F h U U i U S C d 4 D Z H w 4 U K u 9 V h G m j M / + u f b t O v P 1 A T V M + s 8 F n w / U D / V r b s T U I a Q 6 J / 3 6 f y 9 G l C J T x 7 m j i y b t q e Q i Y s D S L x 5 5 p Y 2 r a K Q X p x / c D B 1 p R n u N t L b g y B N x X 9 s C s c 8 8 Y b E Q 3 k 5 y e V O Z g U K t + K z 0 c t r c 2 y D g d B W 1 s L S 6 1 7 E g m B 3 O k g E f q / k N x y q 0 B w 6 + / + 5 H 2 W j r g 5 K n P u v W e j 0 l m d D W j 4 y F D 7 d Q / S A Y B M i i x J N 7 m 6 n 3 K f Z Z v p c 9 m W l E y y L p J I l Q S p j C I a e d r z 2 + 0 l p 1 Q + Y J 7 c / M A t r P 4 5 5 Y H i 4 W q D + 2 1 B d Z l H h l L U m F I y o 0 / q 1 K l T x p o C 7 K m i 4 m J j b f O Y m E N Q L 1 J V x + i L Z z Z 6 P B S j 7 t 7 p N e 8 F b K 2 v 7 4 / x S 4 l V V C G T S Q I l 6 o p U y p Z S 2 8 X T Z + w j E k i 2 g 0 B q H y W V D G K x d E L 5 x W d X j K P m D p h Q J n r l Q I m S j Y 3 f C H n 9 S L Z i q B f o G 3 k L p B R Q 6 c l 8 H h g e A u 8 b G i S A a x g Z H d t y V l j A T T 7 6 x 3 / 8 v / K 7 3 q U 5 C o W D d P n s E b r H d l t v X 9 + q C B C g d 8 Z O 1 W 3 n 5 S W U J J A i S r K u S a J U O y E P C j 5 P J 5 M s t X R S R E L B 9 / b V w j b M / B x 3 a 8 k 5 C Q W E u E 3 K c G s 8 P D x g w / v E r c T Y 4 + c D J j 8 z n w Y a G s Y 3 g U C w n S A 9 0 J i R i e j o k S P 0 c s r B 0 s L Y e R P 4 3 5 / f o z N n z 9 C x Y 0 c k Y L a y q o b q K o u p q a Z A p j N t a W 6 m I b a l b t + 5 K 3 1 Z Q D g a p 4 F Z d E b D P W 6 Q x S i J O k h i E A U v K S W Z c I + x X R E H d f U i M 8 g E y S T P Q r v S w 9 S 4 f 2 t e y 7 c d O U m o F Q f b J O U + 9 Y D l A e K B K 7 3 + b S D V 1 V e s l v I S K h 2 8 f Q h F w j Q 5 m A Y H h E I k A 4 Z c Y G B j f W k 0 k d F 1 M 4 h 7 h 2 U W E I y f Q l 8 V 5 g 4 + 2 R C i Q q e 6 f r j j O 9 r b 6 T j b U z 0 9 P e I q v 9 G P T E 2 G F D L U P S G O L I 3 t i c L r B m m k b 0 r I o 4 i X J J O 6 9 1 j H C w O u c y 2 d P v k 0 e y L N 3 Q x M J 8 Q P M f d K e Q E / 0 E h I H r p + K 6 I h i A c K + v / P S C w c + W q P m w a G J m S O J A y v f + f d y y I 1 A E Q 4 6 A 7 b E v f W z j N S f D A x t k r b T E j M n w 7 0 U R 0 4 e I C + v 9 V N w T C 8 f J o s I I q q i 9 R J r K t t i j B q X b x 5 C R I l l 9 E I v g N C Q T q p Z 4 B n g s g O R H 2 k P 7 N c K D l n Q + n i K 6 g i S x x v R d W 5 q B 4 w 6 q p B q G b 9 8 w F H H 4 1 3 M p H e k e H v G E + F l M + T k 5 M i L d L z T m w W + x t q W U L 1 0 d m z a m h I N u D F g n m l L D V n h R w p d h K K c b + S 2 z S Z m D j 6 c 6 x z P Z V M q C u 1 G 8 9 A k U l J p z / + 0 1 / x k T M / t 9 1 e c l L l 0 z h V B 7 U P D 1 W p G k l S q Q f / c 0 o p w O F 0 0 z 9 c m 6 C p 6 R l R i c r K S m W Y R K Z 0 z 5 t F 6 z 4 n l d S k B v U C u G a x k Y Q k q o g q r A l j E C T h z Z N i b M c 2 X i o y m e r G d / D 9 J J m U m p e o i 7 r H K m d h 4 Z b 7 1 X Y D L D + 8 G P x 5 W 9 U b x s P u W b L Z n V w c y W K z k x W F 1 S p M o 4 m Y v 5 / L r S 7 z y 4 5 + R S 6 n T a a / w V s O 4 T / I G 3 H + X G q A 6 m Y w O e e l + e U Y H W p O x u Q l y Y R H n k q s 1 3 N W e j W t c q U r E q n t M h A Q X l K Q J U E s t d R k E h I Z R N K S K C y x e 1 w k b k / F 7 i H 3 4 e / + 5 s 8 S 6 m w u I q c l F H C i C Z 4 l J a G 0 L a W 8 f 8 q m 0 m 9 X N C B u Y c a 3 f j o 4 3 Q X k b v 9 9 + u T j j y S R C q K 8 M X V M K Z M L b 3 g A p w V P I N z f c H U j m c t 6 2 F d R R P 1 j i 7 T k 9 c v w E k 0 m V Q y y m I o / x E s h D t Y N 0 p g I l J F M 2 K 5 J p c n E 6 3 J / o e Z x U S q f u v 8 d B 9 p y m k x A z j o l d L G V 1 f A D V w 8 W r l t Z J t 6 m X I y G I U W c F S i q 4 f 1 U y H Q k O A o e P v p R 0 n h h r i p I F Y x 3 g s N i Y n z c 2 C s 7 I O W O N s T p 7 / / 5 L s X C P r o 1 q B J y 6 o I J E S J C D F V k F K 0 Q B P d C q Y G J e y O k 0 X V j O 5 Z 8 / 9 S 6 I p K 6 r / q F B W I Z U o q X C M T 9 4 K O L G Z 9 R T p W b L 1 / / 9 K / l n x i B Y I Q e P 5 k i m 8 O 1 S u 2 D P p 9 Q / 6 y s / v E S 6 p 9 S A Z M J T t 4 0 W i s j 1 M 7 F D D g n 0 L B x b p i X C v N B o b G j U x b j o s w w v w C + u j t E 5 w 6 U i v c Q e f 4 m J y f o 5 c t e t l 8 K a F 9 9 M 9 X V l M n v 4 D u a Y C v + E H 3 x Y J 5 K K u p 4 u y K V K o p E U P m K H G G a X 8 F 3 T K S S l 5 U i k w z P 0 C S S E q R Q U K l 6 v / m L P 6 L i k o 0 n r 9 m t y H m V D 3 C 7 7 N w g + Y 1 s P G i z 2 p d U V Z K N R N k Q u o H + N O + b x t L V W Z v g o N A Z j U A m A O c p 6 m k G a M n q C Y 8 J m V D H 9 / b V 1 k p u C k i 3 B 8 N q k j a Q B U u M I M Y A w 6 B / h c l U y 9 s h t R W J z J I J 2 9 o r A 2 S 3 G F K d S w q Z 9 D 0 1 l r j P S L U G 7 Q D n s h f I B O w J Q g G n T z T y w 1 X q h y a V 6 P l C K q O g k e i l U b R d 8 a a J l X E W 9 Q y Q Z C k s N U E I Z F + C K q i J h I L t U B N h Z 4 E E U l h K Y S I C J O h c n J 2 i L 7 / 8 i r q 7 n 9 D 0 z I x E n R 8 4 0 C H D P N T 1 K j I l r x / f j 9 D J O p 9 I m h B e Q L w d R E o h E + 6 l L P n e 4 s U l 9 z k o 5 / u b 3 / 6 h c f a 5 j 5 y L N l + r H D u y j x + 6 I p Q U 3 R C M R q H J h I a i G 1 S i o J O S 3 9 Q i v d 5 Q x 3 D 6 T 5 q J Y i 4 l x S U i b f r 7 B + n F i x f 0 3 f f X J A / E n d t 3 J f o C U R A Y 1 S s O D I N U C G s C n L Y I f f D B e 0 y i T o l y x 3 X B l l L k 4 H 0 N d Q 5 F E 6 u l P C B 9 e g M z x L + p C K Y + 1 9 L I I B P u L S 8 x 1 g q J W C A d f / + P P s 3 4 L H K 1 i C K x V 0 p J s Z v K S 5 z 8 8 I M G o Y z C D Q K R 0 I p U q q H I U u q q Y W l b Q p Y g F Z c k w V R D 3 4 4 U Q 0 i Q 2 V x T v 5 e Z V B U V 5 R J t g E b d 1 t 5 G l y 9 d E o f F q d M n l X T i 7 e N j 4 3 K e i l A R e v 7 8 J Z W V l 5 F / a U Y y 3 M I p A T I p A q k i 1 2 a 6 Z p D o e K 2 P y l 2 s v v H 2 s X k E H B s v H i E S 3 z N D y m v J r w q i 3 G P U 0 d l G N T W V G Z 9 F z p Z b P U M 7 / 6 p 9 y 3 H t + k u K W + G Q g I N C 9 V G h P 0 o c F V Y 4 K T D P L h c 4 J 7 D U j o q E w 8 L o t 0 I d P y h L r M v P M / T 2 x J 8 E 8 D W F 5 H a Q 6 V J L M n 8 6 S J N t i Y a P u Z 2 O H + + S c 4 B K h e 3 m o l U + F 9 t e k F K Y W A 2 2 2 O z M H L W 0 t d H z Z 0 / o 4 q W L x k u B i c X l 6 Z i N 5 l a S o U e n G / x 8 Q B B L e Q O 9 g R h 1 j 7 L 9 B c K B h C K R w u S 2 h m h x B R K c S c d k Q n 8 T C A m 7 6 b e / + x M 5 7 7 2 E P W N D m X H l 3 Y N s 3 e M N q 9 6 m K N J n w u v q z c v b 8 c b l h q E b D t 7 y o u p I U e t o O P J m 1 2 9 3 o 4 F K Z I F R V 9 u 1 o 4 P X u Y G q k v x e Q 0 l S N U s t J j v I V J D X H E S C h 9 K 8 H R 4 9 F B 2 J A G c D J k 4 7 e P i w z H H V 0 t Z M n g I n k 6 u A r y G 5 / 9 A s 0 a w X x 1 L X 5 b G H K C 5 S J 8 q S C c s I d Y 9 g S I n 6 H P c n H l P 3 C m T C v V J k C v I 1 8 f c 9 B X u S T M C e J B T w z u U D 3 C A U m d C b j 0 Y h 9 h W W I A o a j 9 G A 1 L q x R G E S 6 L o Q x m j Q S f W Q C R N P k k j y 1 K E z N b 1 g P y 6 V n p A s N Y F U X Z F N y G K s o 6 B x w + u n 1 8 1 F 7 4 + 5 q p D p C H b T g w c P a X x 0 V B J h Q q J 9 9 d V V G d K B l 8 W C L 0 b X + m x i G 6 n r w f f 5 9 y 1 M I q 5 D n Q O p + q d Z S s n 9 U O R B P R i M K F t J X k h K M o G Q O L e / + K v / Y N z l v Q f L r V d 7 T + X T Q G P 5 9 r t n o v p Z p W 9 K 9 V E l 1 D 6 t + o m q h 3 4 q X q a p f b o O D Q 6 K H t b 5 j / y + 1 F V N / d W r J k B F O 1 8 3 y 2 p a k C o r K 3 g L d k q q e F I T V Q 5 b 8 S d O N 2 / e o r N n 1 U y K S s 2 D H a d y q 1 + 7 P 0 D v n m 6 R Y e / 4 D F 5 A n f k I j V 0 T + Y d + c 0 c v k x / b I T m 5 X l k Q o s Z S u L y j F O J 7 9 G D I K v W k p F Y v G 6 x r M u F l g t / / q 7 / 5 U + W J 3 K O w 3 H 4 1 r J 7 e H g W k w t d X H w u h r E w o z H d r t a P T l 8 n F D V Y 6 e 4 V Y X A e J E q R K J Z Q m k i I V f l l 9 J j D W k 3 9 T c b k l Q A 6 7 G h 8 V C o X F x Q 3 u o G M X + R 2 w U u j x U A G r U s j T B 7 s I X j 4 Q B u t w U O C z y q p q q q w o E 4 m o w o u U Z E Q U O x L B 4 D d D k R j d H r Q b n 6 u S V F G j 5 L R G 6 X C 1 X 0 l F l k j 3 D D K B S C C Q d t 6 I p D L U Z D h x Q K b / 9 D e / I T s u Z A 9 j z x M K A K n + 7 a t H h p S y G 1 I K p F K O C h A o I a n M x D K R K U E o I V G S T H q p t h n V D H i v X c 0 U K A 8 D 4 i a x A D l E N t E c S x o + M J W V l s g 2 S F i c E 5 w O H R 1 t Y j u p G T C S h M J + S M 9 8 5 u x p C T + K M K F E o h k E E t J B Q k m J 0 Y l 6 v y G N o j S x F K e h u b h S d 7 l A C m k i Q U K F w 4 i C Q G Y m B / 3 n v / t z C S / a 6 8 g T y g B I 9 e W X 9 1 k a G W o f i A V p J d I J 3 j 8 m E u o J M p l J p Y t a B 2 S J b W p N / q u a U U k D d r / S h n m u s J Y k l F A J J O H 1 x Y U F I Y 3 H U y h E S Z Y Y T U / P y M z y 6 L z F N k g m E A v 9 U Z j j C s d d 8 s e p e 5 y l k 0 E m I Z 2 h 5 q F Y 2 e 4 7 W s u 2 E J M J N t b D Y e S K V 2 S S J Y j E 0 g i 2 E z p v 8 X 0 4 S H 7 3 1 3 + 2 5 y W T R p 5 Q J s A Q / + L z e 0 w q 5 V K H 6 p d w p W u 7 C i R C X Q i l S W T U 8 U 8 T C U t Z x y 8 n l w J j k Q J + C s U u N d O 6 I p H a y N w w 1 u O S 9 B K d s Q 7 n a l c 5 y D P P h J t l A m E W e u w D d R G u c + Q q B I n w 0 r j 9 2 i A U y A Q i 8 T a l 8 k W p y B m h h p I g v Z q 0 0 E p A q X m K T F D x U F e q H o i F s 4 J d 9 p d / z T Y T 3 6 c 8 F C y 3 e / O E S s c / / b 8 f + M 5 A O k H 9 U + Q C i S A d U t S / F C m l l w a Z s A R z Z M n A N i x M 9 V V g Y t S V R K l N g m S F R r K N / 9 P w y C j b S h 6 J k l C b T W Q y y t T 0 t I Q S Y c I B r C N a H T k j x D 5 i A v V P W 2 l q m R S Z E k R K S i h t K + m l 8 n J y H U t N J l 7 i 2 h G q 9 L u / / T M 5 l z y S s N z p H c k T K g N u X P + R Z m a 9 T C q o f 0 a n r y G t R E L Z z L a U Q S Z N L k 0 k o w B 6 a V B K F n o L o M h D V F Y Q o y O 1 I W O D I g 5 W B g e H J N c 5 U y d B I O y j V b u X P a + o s 6 O d 1 / k z I R D b P 6 + H q K G h n m a 8 T M h 5 K / n D a l 9 N I K 3 6 g U B Y i u s d R D J K M n o E Z G K p x M f C S 6 W l t Y l + 9 f s f q x P M I w V 5 Q q 2 B u 7 e f 0 M j o r K E C G o Q y S C U 2 l Z B L k U r I J Q T C O q h i J h S W + E X N I l 7 H I g P w M C 6 1 B F Q F 6 y A I / + v v G 6 D y 8 j I q L S v l B q 6 i x C E l v N 5 l U b 1 c T l c K m T C B N f K l W 2 s v E C a Y F m k k n x s E E i m l i C Q S S Z Y g k p J I y g H B Z D L s J l w H n A / / / o 9 / S X V 1 W 8 + 1 n u v I E 2 o d w A v 2 j / / n K t 8 p g 1 R w q Q u h I K W Y U E y g V P V P E 8 s g k 1 4 y 1 F L X Z c F I V B j q U S B 1 2 P 5 S P V o X d G I J M z w s U 9 l 0 d n b Q 4 s K i x O 5 p S Y W i y S R 1 X k 7 P z J L T 7 a E X 0 x 5 Z V 1 4 / E A h S S n U U g 1 y a S A k 1 z y C U F C Y S f 1 G u D 6 T N 9 e H r O w H L n b 4 8 o T Y C S K v B w Q l u U E p K o W / K J h J K S y s T o W R p k A q E M e q y x I + h j k U K m T Q U g Y 6 x 2 u d d m J J J A w A Q C h N l 4 z M z k T S J 0 G + E G e F L S 0 p E L Q u E 4 9 Q 9 Z p P P l V o I Q m l S K a l k V v M S h D K I h H W c M 6 R S 1 4 n D 9 M 5 7 5 + U 8 8 l g b e U J t A m i 4 / / D 3 X / B d 0 3 Z U U v 3 T x E o l V J J Y / E c t N Y 2 k r q B r q Q 8 i T l W F U W o q U 4 0 b 0 p B P Q J E I n x p E Q g k E g + R b 8 U l E R O P + R p p a t t H o I t Q 8 t Y + W T G Y i y f o q I m G d J S O f G z q 1 E Z P 3 V y y V 1 H n n s R F Y 7 v a N 5 g m 1 S Y y P T t E 3 3 9 w R E l m k j 8 q s / m G b Q a Q 0 Y g G a V O r / 2 g 0 V Z O i s C l O x W y W Q y S S d R N X j A o J E o n F 6 M m Y X a a V U P F W U d D L I J F m M V N E E U o S K 8 L m R S D d I p d / 7 g 0 + Y n P X q R P L Y M P K E 2 g Y e 3 H t C z 5 7 1 c U P U q p + O q m A C C Z m M J f 4 J s c A i Y w m g r m o M M 7 k U e f D H b Y / R o X 1 h I Q 3 / U U T i q q h x Q q Q 4 L f q J B m a N u L 5 V Z D K k k U k 6 J d U 8 Z T P h d D S R T p 4 6 R h c u r 5 0 c M 4 / s y B N q B / D 4 4 X N 6 + O g 5 N 0 w l n Z S U g s R i w m C d i S X k M a u A A O q q I n 9 T o U m l l l D / p r 2 8 n x A q r Q i J U D d I J D a T J h I X J k 2 K A 4 K X c J / j N E B + E O n c h V N 0 + m w X j p j H N m C 5 2 5 8 n 1 E 5 h c G C E v v 3 6 J h M A p N H k M i S V S C s Q x y A U 1 v E l g 1 z m v w k y A S B K Y s k 1 T S K D Q E l C g T z G N i G S J h R I h L r q d 8 J v 4 5 w g k R A 2 9 P G n V 6 i l b T + O k M c O g A k 1 l i f U D g O N / I t / / o b G R i e 5 + S r J x K 0 Y N S G Z k l A G s W S J b 2 k y J c H 0 w B 9 V k y p s K f 6 v i Z Q g k y K S S C e D R L I O y c R L A C T S 0 q i 1 r Z k + + e w 9 4 / h 5 7 C T y h H r D C A V D 9 N 3 V m y y 9 h r h x 8 w a Q i x s y G j P + C Z u k D p g b u N B J C C R 1 I R J W F H l S C Z U k k 3 y L t y v J a J E l k r a A R O 9 / d I m c L i d + M I 8 3 B M u 9 P K F + M q D R D 7 0 e p W 6 2 t y Y n p 2 W 8 k 5 B C P s 0 u L Z J E U m S R h U E c L W U 0 e Z Q U s t P B w x 2 0 v 6 m B m p o b Z F s e P w 3 y h P q Z A Z I g C v x p 9 0 v q f T U g 8 0 W h X w k Z h Y R s R g F E q h k F w y U Q B I t J B T o 6 W + h o 1 y G 2 i 7 Q 6 m c f P B c u 9 g T y h 8 s h j Z 0 D 0 / w H O b s 7 Q 7 z 8 y 8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 G u i d = " 0 9 0 1 2 0 7 a - 5 9 a b - 4 1 3 1 - b f 6 3 - 0 1 1 b e 3 6 6 c 2 8 c "   R e v = " 1 "   R e v G u i d = " c 1 5 6 f 8 b f - 0 e 6 2 - 4 4 0 6 - 8 8 3 c - b 3 f 3 6 c b 1 5 f e 2 " 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C 9 1 E F 2 4 2 - E B 0 0 - 4 1 3 D - 9 3 F 7 - 3 3 0 B C 4 3 0 9 3 7 A } "   T o u r I d = " 7 1 d 6 8 a 0 6 - e 7 8 0 - 4 c a c - b 4 3 c - 1 f b d 9 a 5 4 5 d 7 2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B A A A A Q Q A V A 3 i q E A A D t m S U R B V H h e 7 X 0 H c 1 z J d t 6 Z P B j k S C Q i g x n M e Z e b 3 3 r f 0 5 M s l W R L r 6 R X 0 r M V y u U / 4 b 9 i l 6 u s K r m s c l l h d 7 X L D S S X O S z B C C I R O c f B 5 O D z n b 4 9 c 2 c w g 8 x d Y j A f 2 b h 9 7 9 y Z m / q 7 J / T p 0 5 Z / + e F + n P L I I 4 8 d Q Z 5 Q b w m s V h u 5 H D a u x a m o v o u C Q a J Y T J W 4 8 Y Q s F u y n i s t F N P P 6 C W / k D 2 I R 3 o d 3 z O N n B x P q Q Z 5 Q P z H K i g v p Q F M 9 V R S 5 K M 6 M i c W i 9 G j E Q U t M o k A I l A K J 1 G N p K o 9 Q X X G U F g J W G l 6 w k S / E b G J Y m F 3 g E l g m d S 4 2 m 5 V c 9 g j / X o C C i w M U i 0 Z k 3 z x + O l j + 5 W a e U G 8 a D l c h d b Z 3 U l N R m K I R N H i Q K E Y j i 1 Z 6 P u F I k E c v z U j f B u K k Q 2 / D 8 t 2 2 I N 0 Y c L M U s 0 o p Y E l 2 s M p L r 4 Z H y e s L y H 5 5 v D n k C f X G Y K G S 2 p N 0 q T F A E S Y R i L H k J 7 J Z Y n R 9 w M n r q W T J R K b N Q J P K b o t T Y 1 m M X s / Z l d S y W q i 5 I k b N l T E K R h 0 i w W 4 9 7 a V I N C r 7 5 7 G z s P x r n l A 7 C l d J C 1 3 q K C R b n K U R N 1 p I I p D l 1 b S d R l h l i 4 h N l H r L 1 y N T q T t G J a 4 I k 4 J J u b R M b p e D B i d W y G e v F R U w Z n w 9 K a n w m 8 n 1 1 s o o u R 1 8 b n a i a N x K T R V M P L u D h q Y X 6 c X r 0 W 2 T O Y 8 k m F A P 8 3 d z m 3 D Y 7 V T d c I Q O V w S Z Q B E K h m P 0 Z N x O 0 1 6 r N N b N E k j D Y Y 3 T m b p 5 t r O i V F x c L N 8 D S X w h C 8 1 M D F F T 0 3 4 K R y 3 k Y K k U i l h Y 8 r l Y O k W Y u H b 6 o C N A 8 3 4 b l T q D T B 4 7 2 1 N R s j s c 8 n 1 v 0 E b F 7 r j Y X B a r n f h 0 6 f 7 L Q f I F 2 I j L Y 1 v I E 2 q b c F W e o H e a / O T 1 x + j m o J 1 V K U U g 1 f i J r r Q F y G 5 R t / j r V 2 5 Z r o J B M D P R 7 F a i M 7 U z Q i S N H 0 c d V G 6 Z p K Z 6 F j G M J R 9 L L o + V r v W 7 + L s W P j b R h w e C x F q e Q H n + r G y r 2 a i q M E Y e J 9 H K i p c s z h I q d C p y o m h 7 y + 5 y 0 z f 3 n 1 M Y P 5 T H l m D 5 1 1 t 5 Q m 0 F z t J D d L D a Q q F w h J 6 M 2 V j t S h I J w L K S G 3 G x K y Y S A 6 q e h p k 4 v G J U F D z c 0 D u r o + S K z Z P b 7 S a n k 1 n A m P N Z 6 c G w g 6 6 0 h 1 h 1 i 4 u a N z o y Q v v 3 N 0 p 9 a t l K + 4 p j Q m I N k M U M H E p v 0 p / p p S a V z W Z j W 4 v o x p P e 1 P P M Y 0 P I E 2 q T c H h q K G K t o 8 5 K H z 0 d Z y J x a 0 4 n U i Z k b Z z G 9 q N 1 E a o r U Z J B 2 1 4 O V t G A r 1 6 6 Z P n J Q a W S B c K Q K k S T S 1 b y T j y l w 4 c P i Y 3 W U R 1 R r v Q 0 4 N g g i 8 b M c p y q W P D h 0 H q 7 l l Y 4 N v Y v K i q i k d k l e v 5 6 X D 7 P Y 2 M Q 7 S B f 1 i / o e L W X n q R A r J q C w S B 1 j 1 q 5 8 S n 3 N x q g L m Z k 2 5 6 A s b 2 2 J M b S J a l m o W H r h q 4 d D o C u u x 2 w m V j l W / Z S v O w o f f P K x V I t w i q f R c 4 H M D t E g B C f M + p L i / N M J n V V O A 7 U Q n 2 O + I 5 I K k g p 3 r + 2 1 E O f n j 1 M H h f b X v K N f F m 3 f H 7 r U Z a n n Y e G s 6 S V 1 a A i c X / r N 7 h u q H p p R q Z t q 2 D a B 2 r e 5 d a Q 1 H s n o + Q I j J K F j 9 l Y F q U Z r 5 X 6 Z u y 0 E s L j I r F 9 D t e y J O L V h c k B a m 5 u p u X l J X 6 Y F i F B Z V U V L Q c s V M S q Z j A Q o F A o S I V F x b I s K P D I b 4 B o I A 4 I 5 V 1 e p i K T n Y Z t G k J q i 4 1 c T j s t r A T o f s + w 8 U k e 2 W D 5 / H a e U N k g k q L 4 O D d U 5 Q L X R N I l H d m I Z O N 2 2 V Y Z o e b y C H 3 X 5 x L P H O 9 s f K o A J 4 S 2 s 6 D a R W I W 3 h Y X d Q + q 4 P i S T d Q J S K m G 2 G N q a K i j 2 Y U V a m 2 q U 1 + S + A p F B p w r b C E 4 I A C 8 C E p L y 6 S u z x 1 k W Q l Z y W 0 L i x c Q 0 E Q D c O 3 m g t 9 D + f Z x L 0 X N Y j O P F K i 7 l 8 c q l B Y V s j j o o k A g J A 0 S j U 2 r U O n E y b T N D L i 1 9 5 d F a H D O l p F M Q J k n J k Q C s f p m 7 U I m b 1 A R B G Q C D p c M U a v 9 O U s M B 3 k 8 H q q u K J Z z Q 9 F k w n m g F g j 4 y e V y i 2 O j i C U U s L T i J z 9 f D 0 j j 9 / v I u z g j J M F 1 R c J h 2 U e j t 7 e X f D 6 f k H P e p 0 g J g l 4 5 2 k Z 1 F S X G X n m k I 0 + o D D j Z 2 U H z U V b z g q F 1 J V P 6 u h k F 8 Q U 6 U b s s / U n + s I V a K r K 7 o w N + P y 3 4 L d R V H 6 a B G Z t I p l u D y s M H w L M X C U d o 3 7 4 a a m t v o 6 W l J S E L p A t K m D 8 D I E 3 4 D 8 V Z i i h p Y y H f y o o 6 9 0 i Q H M z Y 3 i m Q z k L l p f z S M L 6 j p d n k 5 B Q N v h 6 i 9 v Z 2 + f 3 5 + X m a G X 3 F n 6 9 I Z z D i D t t q S u l s R 4 P s n 0 c q L F / c / j F 7 i 9 i D c F V 0 0 Y o v m p B K m j C b I R L w c W c A 7 Z q u v n K x m m Z J r G u P X T o a 2 F 4 6 v I + P y T + L / U Z m I t R Y i f A h 9 b k + 3 t T U N L 1 6 1 U t n z p x i m 6 h A t g G h U E g k C i S X d r X j O 3 g h 4 D q w D X W Q D N t / H H P S q U Z F Q l y r V v u A o a E h s c 3 M E K I y Y K f h G O M j w 1 R W X U f 3 + 8 Z k e x 4 K e Q l l Q v 3 + L v K u K B U q G 5 l Q N 6 9 n w s m G E H n Z P n k 4 6 i Q 3 t 9 N P D i g y A R 9 0 J q M R z j e H 6 F z t J H 3 M n 4 N M A O w k 7 B p c G E x 8 B 9 C 2 D C R U Q 0 N 9 C p k A q G 7 w R I J U y y y 9 c I 4 g E I i C g F w N f f 5 d 9 R E m R 4 C 8 y 0 v y X U B U P 9 4 X v 2 O + f k D X X S 4 X T U x M U l l l F a u y R K d b q m R 7 H g p W e X r 5 Q u + f O k K v p 5 Q X T z c m X T T M 9 b X w i I l 0 + 7 W T Z l e s V O R W Y U H 4 J s r N A S e 5 L E F q d 7 y g 5 d k R c R b o t 7 8 Z U D e z Y W J i Q i Q F 1 L A X L 1 5 S b 1 8 / v R 4 a p p K S Y i o r K 6 N J l m K 4 B g D L A p Y o O P f 5 u V l x n 8 / 5 Y a P B z g q Q u 8 A j x 0 f 9 5 c s e k X Q 4 n Z H h E f m + v m Y s 9 P 2 o r q 4 S Y k 2 v O G l 5 e Z l O t d Z l v K d 7 s V i + u J N X + Y o q u 2 h u a b U n z 4 z 0 9 Y 3 A a V P f C c E R A f B v f M Q S a m l p k e Y X 5 r l x h + j g w Q P q M w N P n j y l t r Z W a b A 9 P T 0 s i Q q p p a X J + F T h 6 b P n d P T I Y W M t M x Y X F 8 X O W l n x S T Q F 1 D R N 3 M W A l T z 2 E M 1 M T 1 N t b W 1 G Q q c j f R + s o / j D V n J a w x K 9 f n 9 g y v h 0 7 2 L P E 8 p W c p z 8 / t X O B z O 2 Q i Z A u 7 l P N 4 Y k Y h z u c w 1 I j v H x C V H R O j s 7 j K 2 Q P p N U W V k h k g J O A a h g v b 1 9 5 G N i V N d U C 1 F O n D h u 7 L 0 a 6 I N C 4 G s 6 n j E J j z A J w / y 7 c a u L A i v z b C v 6 q a 5 O u 9 0 3 h l R i o Q N a S T c 4 L N D X 9 W h 4 z v h s b 4 J v x 9 7 9 5 y g 7 z o 0 h v K a K t x U y u e 3 q O 6 e Y S L C f K j y p Z A L g H F C 2 k D t x f G B u b k 5 I B I k C k q O x 7 t + / n 1 x u l x A N m J 2 d F e / b H J e e n l e i q m F f I B O Z w i a X e N 9 0 n G y W M J W w q u k q r q U f f 3 y c U A 8 3 A v P 9 m P M h 0 i I u x O d P x F 4 7 X F N o u s N 7 8 N + X d x 5 v v s X k A B x l h / g N r T x c m j j m x m K u b w c f d Q Z U f F c a 8 P s g Q 3 t 7 G / W x D e T 3 B 1 i a R a m 5 q Y m J U y n 7 P H n 6 j I 4 d P S J 1 A N + B h I K d p I F t g 4 O v C U M x m v i 7 G n p Y B z q L v + 2 x 0 v H q e a q u K E l I G J A I p B a 1 k C X 0 e K C C 5 o I q k g I v A Y 3 + W T u 1 V q j I D D P M k g p 1 E B + e R E j W 2 f k F G l 7 e O E l z C Z Y v 7 + 4 9 Q h V V H 6 T 5 R W u K N 8 9 M I H N 9 u 0 D / 0 Z W 2 1 e O M + g c G a M W 7 Q p 6 C A o r G o q z 2 d U r D 9 P v 9 o g r C w R A I Y C w T I h T s 0 v D R V 3 X 0 2 F H j F 5 J A J + z S k p f q W 4 / Q k 6 l i I T A C Z Z G D w m + E L O n A W q / X S 4 W F h e L d 8 x Q W C a n u D 9 t p I a A C c W u K Y t I J X c 5 S F W p i Q 3 M 7 R Q L L I o X w P T P M p M I 9 0 6 S C w y Q Q j t K r a d W 3 t Z e w 5 w h l c x Z S 0 N I s a t C b J h O g + 5 / S A e 8 Y G h + c D x p R f q l f 7 X F S R W G M W g u n q L v 7 K U 6 I n L z P 8 e P H 5 D t V V V U p f U Y a Y 2 N j 9 G i m j v d V Y 6 6 q i q L U V R e h h y M O c t q I j j e E J b Y P n s F S l n B m V / n D M T f N + 5 R O + k 5 r k A o c 6 h 5 g X z O J Q D B E w H s 8 B a y u q o 7 d 6 e l p I b 2 f y q j c j X j B A p Z S Y Z F U g 3 M + 8 j G x 9 h J s v / 3 b / / L f j P q e Q M x 1 U M i k i b Q T Z A J h z u w P G a q d J e H V K 3 G F q L E s 8 2 + i Q d 9 9 + J x 6 V p p Z S h C V F c R F e o x 5 P f x 2 Z / u q y s 0 N m + j E y e N U X F w k + 1 d U V N D C w g L v t 8 I 2 k + q M 7 W H 7 C Y 0 6 7 N 5 P K 1 G l s g E Y G j 8 4 Z 6 d A x C K B t V D d p n w u i i 0 P U 1 G R R 9 z n O E s E 1 l a 6 f T Q b L G R C W 1 i q 2 W U M F 4 J w Q f i B g U E q L y + j k Z E R i Z 6 A H V d S U i K d v 6 W l p T Q 5 O S k k L y 9 2 U D g S J q c D n c o Y r x U j j y 1 G c / 6 9 R S i W U N 0 7 + 0 p + i 2 E v P c Z v X e X R 0 4 b 4 T h D q g z Z v R q k x M z M j 6 g / C g v b t 2 0 e 3 R k p F C l W z W r U U s F C Q G 7 u G V s k A H U 2 B M J 9 O d 6 + Q y G K x U l 1 9 H V V X V Y q k O M a q H 8 5 X q 1 3 Z I j A y A R 2 y V 9 r 8 I t U W F p a Y E J V U W 7 u P v u 5 x S 1 8 Z Y I + x O h o a o t a 6 I t l W X F p J K 0 t z L F G d T H A V y 3 f 7 Y Y + 4 3 5 E K D W 5 z X O f F i + f l 3 u K l h b 4 0 X H / / Y r J j O d d h + b d 7 e 4 N Q x T U H 2 V i 2 v B G 7 6 U z 1 u N h D j f s b j S 2 p w G 9 j V P l 3 f a u H w I N I I I P Y W u 2 q M / f Z h J 3 G F p V K h u + W O 7 1 U 6 5 y i h c V F G h 4 e o U s X L y Q c E 7 g W x N 4 9 X 2 o i l z s 1 e g K A d x E k T k d b y S y 5 a Z l q m e j w G r 5 8 + Y q J w l K q 4 h x L l a R L E u 7 + E 7 X q h a F i A 0 m k V W O j u l a c 3 3 f f X e M X B s a J h e j U q Z O y H e Q C m R C N E Y 7 E a c i 7 N 0 i 1 Z w g V d R 8 V v d 7 c 3 6 R h r m 8 W F 5 t D 5 L Q E R C X T d o k Z U L v 6 Z z F E 3 p B G p m M h W g H j l h a M B g z b 5 W x T W M i F 3 a 7 3 s 4 F v S L G P O v 0 0 N T U l T o z 7 D x 6 J V M F o Y T g x z p 0 7 Q 9 6 w g 0 b m r a I m l h b E Z P i 9 G U F u z 7 C T M C w E 6 h y c D s C 1 a z / Q + f N n p D + s v L x c t n W P O y T B D K T f 2 f 1 B V g F X 3 5 + x s X F W H Q t F / X v 9 + r X E / u E + D g 0 N U 0 t L s 9 x n 3 G + U h f l 5 m o x m y a e R Y 9 g T h L K V p K p 6 O 0 U m R E K 8 1 x 5 M d J q m A 6 F H i O f T A D X M R 2 u v j J C H C d U 9 l t w H g B Y H d / t S w C q R 6 j c H X f R h R 4 A e P / 6 R T p 4 8 Q Y / H H N L I M c w D W Z Y O 1 8 Z 5 P y Y o n w + S s W w G u P 7 P P / + C P J 5 C l i 7 8 2 z 9 2 k 7 v l w w T J c S 5 w r G T D 6 O i Y E A s S b H n Z y y 8 V q 0 h R S C p o A 0 p K K W K N + I 2 X S g 6 D C f U k p w l V U F p H S / 5 S 0 e n T V b 3 t k A l A f w 0 k h O Q l Z 9 s i H V + x T b I W Q B K o g Z n G 6 3 l Y W n V U h e n x u P G 7 w V n 6 + J g K H 4 L 9 d W d I 2 U x o 8 G c R i c F S a S t A R q T 4 0 q A 4 G C A B m 5 u a 6 e r t l 2 T b d 9 b Y g 6 i + J E J O 7 0 t y O O z S D 3 b g Q C e 5 D f U S 9 x Q O C h A G T o v + v n 7 q 6 O y Q q H h 4 A 3 W H M 7 o A l s N x W g g r o u Y q c p 5 Q c c 9 R e Z h 4 8 D s p n Q A Q 6 t E j J T X S A b V p c n m 1 C r h R O F n t Q 1 C t G f W l E e q o j E q H 7 X I w S a o G 3 q 6 j 1 b c C 3 A e Q C Y 4 T j X v D z o S U w u c H P A P U v L 8 + s f 7 8 + Y t E z C F e K o j s 0 J 8 B I D 7 I p + u Q U v A o z l K R b M t V W L 6 6 n 7 u E K q 0 / y g 1 F D c f Q t p O G u b 4 d I M n J L w 4 m I 8 P x s 1 n z 7 2 U A X O 1 a Q k F i w Y k A u w m 5 9 j I B J I a T 4 Z t e t 9 h C O t e E O b o h G 8 z X D B J g X N U Q q 2 f H u 4 7 S 8 M g Y X b p 0 k Y + f S m J k u 0 V u i 0 x A h A b 6 o L S D Q q O v v 5 9 a 2 K a C E w O k g j q o P X 5 h f h b T 0 Y 1 7 J H c b c p p Q c E T g I a Y 7 I n a K T B q I 1 U P e P D O g i l X y 9 u q i q H j K k A o 5 G C Z i r U m G t 7 / s 6 a X O 9 h a K W R w i D Z A N F r D x A u p b + u 9 p 1 J d E J T 8 F s s Q W M a G 8 x v e A W v 7 s W G 2 Y n r B 0 t F r i d K R W S a 2 7 Q 0 5 x R o R e / x t d v H h B t q G x 4 z 7 M z M x S f b 0 K k I V z A X 1 h R 4 + u j s b I B E R G Q E J p 1 7 3 G 4 8 f d d P x 4 l 5 A W Z A J x 6 + p q 5 V k E m F g z s d x 1 U O S s Q m s v b M j q I t 9 J N P H b G 7 Y O v G r w 2 l k p S s f r Q m L I Y 6 B h Q 2 m U i l x x I V E h L + H I g B C Y m Z y Q x g a n g y Y T E O X T z E Y m Y G z J J m Q C z G S C Z 3 C C P 4 P d N s G q 5 t i S X e o o S 0 E r + Y J x O n v 2 r B A A B R E P K k w o K d n g q f P 7 V 4 d J v Z p W Y U n p Q D g S c l e k A 9 c F I G o C k f K I q g C B V b F Q Y X z 1 M X I F / O T w U H K v B K O l q 9 Q 8 Y C e J B X I c q A l T i T t O p 5 g 8 y C f e 5 u q j m u L 1 H Q S l Z a W y x M s d Z 7 w V Q B p d b k F i l 3 h K J 7 F G W U G U D h c N 8 D X z d V u s 9 I K l o v n 6 8 b L x r q x I X Z P a H J m u 0 V m 9 e p s G O o b T g S h 6 j T K + T h A Y q t / 0 9 A y / T K z k j O P 3 1 H P K t Z K T E s r u q W b p l D r y d r O A t M k G N h s k 5 g 0 u 8 3 Q U F S b D f 7 L h u 2 + / p y O G W g U J k q Y x b R h P J h z 0 w 6 B L 1 L l M W P D b 6 L m 3 V e o 4 R k V Z i X j j A M Q F 9 r O t 0 3 X s m K z D C Q K c P 3 + W + v r 6 p L 4 R Q J W D m m g G + q g 0 k J s d K i H C p t x u F 0 3 P T I u q G J j P z c G I V n l D 5 l g J U / W 2 p Z M 5 F 7 k Z R c 4 Y f d A e S A S Q m i G e x A 0 c w 4 Y I c s P 4 h z N h e W F a 6 m 8 S v p V l 8 c x B z Y N N A 9 s J b m 4 N / Q J B 5 z S G g T x 8 + C j h 8 l 4 P U P G Q L U m j t T W Z 4 E X Z W H g u F l E R q y q r h F D L k y M p z y x X S s 5 J K K v N x W p L k k x b k U 5 r 4 U L L 6 l w P U G d u 3 r p N L 1 7 2 U H H R + m 5 h O A Z e v x 6 S O h p t q + u 1 q I v v s 8 R D Z 2 8 2 Y H p Q S M U L z d n z T W R D o a e Q H E y m k Z F R m Q Y H k u P r r 6 7 S D z / c W k U c 2 F f o m I V z Y S M A U b Q t 5 v U u E + a w 0 o B E F K c F F 3 Q e w y u I Y f n w + l l i G y P s b k L O 2 V C W w v a E d N p p M s G l j a O k 4 / m L l x J f d + T w o V X Z i D I B b 3 Q L S y g 0 v P 6 B Q R m a A Q m B / q V W J t S 5 p t W E w b E P V E f E b k M 0 O C T b u 6 0 B s i / 3 i p M j H f A A w s u o E Z 9 9 R H 6 f y i 9 x 4 8 Z N s W 0 + + c X H d P n y R V r h 7 b d u 3 q Y o S 1 g z D h w 6 R M v e 1 U 6 H T I D t p Q Y 6 2 q i m p s b Y q i I p A H k 6 T C p 8 D g l 2 4 E A H h W e Q 2 j n 5 7 H K h 2 P 7 y 7 / 5 r T g 3 f C M W r x L u X T q a N k g t u 6 2 x 7 I j c E V D 1 N V g S V I q I c Y U f p r u N 1 w d 9 f X F y i t t Y W Y 0 M S G E I P 1 z g 8 d 7 M + H S S r 0 j m b A V t u c X q Q L h 2 p l M 9 a K i L i S e y o i g g x k c I Z 2 1 H s c b + o W v D k N T Y 2 0 D N W / x A Y C 0 A t Q 2 D v A N t U u A 7 9 U n j 4 4 A F 1 z 1 b R y A r b X n z o q q L s z h b Y S D L W q r R M v H k a K k d G p d w v R M + D t J j 8 D d f j 8 / v J V q j i B 3 M F O Z V G z O Y u T 5 F O K J s F 3 N b 6 j a / t J E g P q G T l B T F 6 8 O C h D F 2 f m 5 s X F Q b 2 x q b J x E C j S x 8 B m w 6 4 3 O F + P 7 s / J H Z b O q B O m R P 9 4 7 x r i 6 M y + Y C G 7 j R u a G i k + Y V F / k 5 Y X N n H u 5 Q z w g z Y V I h 4 u M X q 6 9 2 7 9 2 i Z J W h n p Z J Q I 4 t 2 J s P a 1 w n 3 O I b z m w G J m L w / R t 4 F X o e E t v M 9 s I R W V j 3 H 3 V w s V x 8 + 2 3 y r e 0 t h L T 5 M y 8 s q F 7 m Z U F s h F u B x R K j R M 0 / V J X Y x 5 h G R j X m T t k K g d E B F g o R D G q / t 4 P 6 9 B 3 T m 7 G l j L T N 6 j b m j F p Z 8 5 F t e o H q T W 3 s 9 Q K p h H B c 8 i b j q t q o w t Z p S S m M w p U 6 X B s D x g f m q N O C o e f 7 i B U v i V r l m v A S C K O j k 9 Q e o f y p C 9 c j r l y N I y u Y c Q D C 4 N a m U D Z d b I 9 S 0 r 1 h U I O j + s J V 2 C v g 9 k H S 7 8 H O D X w 9 1 p T H p p 0 K O v 8 2 Q C Y D D 4 Y O O o A T r 4 s 7 2 z T j E 1 Y / Q K C y v 9 6 V 2 + k J D Q I K Y 7 n G 7 C p / i l 0 9 D f T 2 T S H c x K G J q S Y V O 6 F w C E 8 q Q V T l Q 0 i d A 2 w 6 Q H h m A U Y 1 + F r y p M a j v + v U b s n 2 7 w N v a b G u 8 S R Q 6 Y / R o 1 E H X B l z 0 f d / W 4 u g u t y p C o B M Z 0 B 3 J K x N P h V i I X / y m 1 0 U 9 y w 0 y Z c / k s l 3 2 + b 4 P u Q W j 5 H K a j 8 v f V V + X h X p U 6 h n u 9 p I z E s p R 2 i l k S s d W i A U j H r c H b 1 v k U E D D h 6 r S 0 t x E l y 9 f E h f 5 d g m L O D e 8 / b c L 5 O v b C J B H H Y C K 9 n w y c y j R e j h e H 0 7 x Q E L z L Y 6 p T l z c D t h Y J Z V J F R b 3 C D l a R g N V N L t i U 7 k 2 j L a n J R S c K P 3 9 u d P J m z N O i V B 4 d Y L 7 r Q B v Y O 1 N Q + c n P G A w 1 D E y F S o a j u G w s z q z T U l 1 4 8 a t H S E U f m M j n c m 4 T b q P a 3 T R x t J D q p t C T V G U e p 5 1 U 8 j o c z p Z H 6 K 6 u n 0 S J Z 8 p I l 1 s T T 4 3 x B h W F k Z V R E f a q R a y 1 j u / y N L P e I 6 7 v Y h D K x d K O L w z 9 h P s B Q D E w c C 5 d A c E E q a c O X O a L p w / t + G O z 0 w 4 d + 6 0 q J H b B Y b E b / S 6 4 U r X u N a / N T K f O n m M O l y v J D F N q Q v O h Z D 0 k R 2 q C W c M x Z K H w y y C O j i 2 a F W e Q n 2 6 X E W K M w x H w W 6 5 U H J C 5 U N G I L N 0 2 i q x o N J o I G n / u X P J U a s a S O E F k k F y I d E / 9 t s K 0 G 9 z + / Z d 6 c f a D h A f B y m w U b x r S r r 5 d M K R t c 9 t L W D E 7 v T 0 l C T f x H V o V V t H 0 q c D x 8 A p Y m w V 0 j e b E Z d V C 6 v U W x C Z b y F y w y l h 8 y Q e q p l M m y F W M L B C H l o U l z v Q z P Z S J p i l C k j V 0 d E u + c E 3 C 0 R L v P / + F Z l x f W F B j W z d C v A 7 6 1 3 n r M 9 K 0 2 z D A D r v O o C p R m 9 k G c i 4 H u r q 6 o V M 6 C R G o K 2 G e T h / 4 r x 4 q e v P J j G 0 Q 2 9 n V Z 1 v N 9 a 8 K 7 D N M j z b X V Z y Q k L Z C h v l g W 2 G Q O l Y m R 0 R z x s k B p K u Z O t 0 h c f K D N g w k F T d 3 Z t X / 5 D M Z O j 1 E N t / I f 7 + E 5 n 3 a W B w k B 4 + f M j S 6 4 4 k s F w P c L 9 j F G w 2 Y J 7 e Q D j Z V 4 R 0 Y R e a k e R S r S M R p k 7 M u R W Y 7 / n 9 k b W 7 A f S + I J 1 y w h v e Q t 4 + P L Q 9 S f 2 2 w P L N j y + S d 2 S X I l 5 w k F W x 7 Y / M 3 c g w c k R h 6 9 x z Z q C j E i S 4 c u V d U Q n X A l S l + / c f S l J I c + w f 7 D M M f Y B K B c k D d / 3 j x 0 / o 6 N H D k k Q l E z A L B z q c b b w / s s G i j j F K 8 E o i 0 g G N F 5 l i k T Q F L w z M g F h Y V E S V l e U 0 G D 3 C h L Q L w T K l C t s I M F s I X i p w 3 D x n 6 T O 6 m E z 4 q Z 5 F T G Z Q j E T C F I v y k l 8 e T a V + q n L 7 K c D n e 6 M 3 T q G A n + L R I F 2 + n D p X 1 m 6 E 5 d s c I F T Y e V B G m m 6 H U E 5 u B + + 1 r U + o 2 7 f u 0 A U m Q i Z A X e x 9 1 U e H D h 8 0 t q Q C D f r e v f u i J l Z X V x t b U 4 E G i l z m R S Y J i W 1 P n j y T e X X T J S f I C X U X D R r q I 8 b j a E K v R 2 y k J 0 N O C o y F e i / D h A Z r A c d E V A S G z + t 8 f t / 2 u l O G v c i z i K n 5 i q P R c I J Y U S b V u c Z l V r O D 9 H Q 0 S p M L I Y q E / P T + l W S E x W 5 F T t h Q S P i 4 E f I g B X E 2 Z M q u m g l 2 J I X I A k g V T 6 G H X r 1 6 J Y 3 I D I Q Z Y R w S h m 5 k I x O A x v m Q p Z c Z s F W u X H l H h j 3 c v H l L g k o 1 o P I x c 8 S l b w e h E B 9 n I t V a a C 5 X 5 4 j s S u i c R R 7 B 9 e D z r d C T p 0 8 l W y w S W m o y Q X X L N I Z M P R Y 8 H + M F x w V u f p i 8 v J V q i l m F 5 n X 1 / F Y / 2 9 1 W c s K G A q E A e S P K g 8 m M t S a C a K 7 I b o e Y s V 7 f E c Y a t b W p O Z + g d m G s l H Z a b C Q q H Z 8 7 X a q / y w x s r 6 m p F k J C K n 3 + x Z e y h I q 4 k Z d J J i C p i x l I y r n W T 2 E s F d z k x 4 4 e p Q 8 / f D 8 l E D Z j l i Y 8 D y E T / 6 j 8 c L L + e I x f T F x 1 W G N Y y M d b v Y 6 3 C T l B q O 0 + C H z f 6 R u U B r o e n M 7 1 o w w g N a w 2 K 3 1 9 9 R s w Q R L 7 6 0 n U N g K V P D P z o w G x M O z i 0 1 9 8 I m R q b W 2 h c t M E b J s B X N y I 0 T O T 9 5 k p i k L f V 3 w O d T o Y C i Q k E n D o 0 E G J u o d 0 y w R F J h 0 K l g w J w z 8 4 S 1 D H G L D E 9 t 3 P J y Z U q s T a l Q X P A Q 9 k q 3 D b o 6 K G o b E O D 2 P Q W 3 Z s Z A A h 0 N n R Q S X F x V R a U q L U s g 0 C 1 4 F p Q t c D C I d z W U / i r Y e z D c s U n U 6 q m H C l I z M t + s i g X j 5 4 + E h U P I z s b W 1 R + S k 0 / D E 3 3 Z 3 M r r 7 K M z G K W u g 6 C p O U e W z R 2 w g r / K V d X n J C Q u G B b A f n m q L S p 4 R h 4 V A f 8 U a G x w 1 v Z U g t L A E 0 B D g I N g L s i 4 m c N w s c u 6 Y m m c F 1 L Y B Q 0 k i 3 C H Q R I C n l Z + + q a U d 1 p y w y 0 n r Z X k P c 4 u l T J + l 4 V 5 f Y c O l S c 2 h O z a 6 Y C S k S S Q q M J l X H E m / B R 6 N 2 s a f U 5 8 Y X d z n 4 H u 7 + f 9 u F 0 5 Z U e d B R C f c 3 4 v g w 2 R i G q W N 5 + 8 4 9 e v T o 8 Y Z J o l 3 U m w X s r t J S N f / S e k C O O 0 3 2 r Q A q 4 + F D h 0 T K Y Z S v Y Y o K L l 1 + 1 6 i t B h w Q y F w 7 6 c 0 u e d P J t L o e o y D C x f i g T W V h m W P K / E x 3 6 7 / c k F D b x M 1 b d + h / / P f / K V O x i P 3 D b 2 K 4 t l F A M C w v n D 9 L J 0 8 e z z j L B v q L 4 N V D j j v Y F O g b g q o E B 8 V m g A 7 a O 0 x c e P U 2 A p x n u v N i M 8 A Q f I 1 9 x V G J y Q O g R Q 4 v Z Y 6 g W A 5 Y x Q G x l l c 0 Q R 4 + t y S R U F a v + 5 l U p W 7 l 6 R O x t c u R G 9 H m 2 w A e b E N 9 L X 3 2 y 0 8 l L g 7 r G F e V C W Z 7 B R L o x Y u X Y m u A T F e v f k N L i 4 v y G 1 A f z 5 w + t U p F W g s 4 L l z R 7 7 5 7 2 d i y N u 4 / e E j P n j 7 H S R l b N g / 0 X e E F c O 3 a D X r 8 4 D b V h B 5 S V 9 W 8 t O 2 R h d W q 3 P 1 h J 9 0 e W h 0 N g e y 3 K e A f g O T R p M G S N 5 j W d Y n T k 3 G E T i H 9 G t 9 z 8 z P d p S U n J J Q 8 s C 0 C J O n x t 5 O j o J S e c g M F Q e D J M + d E N w P r T 9 l I / + a b 7 6 Q f 5 s K F c z L w E E P j M X s F G i k K U n F h 3 4 1 K E D h D L l 0 8 v y E H B u I J 8 f z e Z b u m Y B t D Q G A f o n 8 M J L 5 w 4 T w d O n i A v P P j d L J q K k V W D M 2 r F M / z p p k N z Q i b c k 3 g m l U x S G M Q S / U 9 K R L J N r 2 d t y 0 F w D e + T 1 t / j G 8 N L N 9 1 9 + z 6 y 1 g K N 7 E K k h y t q 2 G u r w f n 1 H d 0 7 E i n q F s g 0 4 s X P f L y h 6 M C r m k N h P b A r V 1 U V M y S K P m 2 R o z f w E A / d X Z 2 y j o a 6 7 2 7 9 y X q I c L S 7 I M P 3 5 f t 2 f A t E / T 9 D 9 5 L k Y L Z M D o 6 S i 4 m U t U m X P H p w L 1 B z O L R o 8 o h Y c b L l z 3 k 8 p R S z 1 I V W R 2 Z Y x o R G 4 i 7 i + H u Z u A Z I L s R M h t h Y m 2 E G y U i J K Q e E u m O a I l Q K E i R U I C X A Q o H / f T Z v z s r 3 Q 2 7 G Z b v u 1 / t e k I t h h v F o E 6 X K J s h V D w W o V 8 c W t 2 5 e + 3 a d Y n P A y A Z k D E I j T B T w 4 c N B s 8 Z M i E 9 f v y Y P v r o Q 9 m O 7 z 1 4 8 E g G K e J z Z A J C e i 0 Q F 4 G x d p t d A m y R e L + j o 2 N d U u G 3 T p z o 2 p Q 7 P h 3 I a o S J 0 T L 1 Y S F 6 H H P k 3 p 2 o I J s 9 1 Z Z C a j N k Y U J G K K S B N k 9 0 g P s t Z E o h F E K P V N g R w o 8 Q y 4 d 1 L M N M q L C Q S R H q l 7 + 8 w N e U J 9 T P j o V Q P b 8 t r d s i F I A R q P 7 5 I b G J t F T C e C e o d o j 8 R o A p x k j B N l r i R o e R u 1 D t 8 F Z G 2 N G y 1 0 u P H j 4 S K V d V X U V 1 W T I a g W D m i A u c J 8 r 9 + w + E d C B X N m A / J K r s 6 j q a N W A 2 E x B 3 h 5 f B r 3 7 1 G R 8 / y F L W R 1 V V V f R 6 z k b N p i x G A E K k I E U W Y + W 0 4 l T 3 A X k p T j a E U 1 J Q p 3 f o Q m 2 L G m S S H H x C I q M I q Z h I B p l S C A U p F f D R r 3 9 9 e V N 2 5 9 u I 3 O j Y h X h C l d / s G 1 G Z s u H 6 s 0 X p V I V n D 4 Q B I E 1 8 P r + o f r C V o O 4 B T 7 q f i L R B v 9 S d O 3 d l S D w a 1 H v v X R G v 4 F r 2 Q H r 4 E s 4 Z D Q l e Q d g 0 a w H 7 X r p 0 Q Y 6 9 G c C j B x U R x 8 F s h X o W + X Q y A e 3 t b T I J w L H m Q s k L i I Q 1 l 1 q U V M o G / V J I F F G / t R 1 l F H O d i 1 I P t a o e U + p e 2 r P d b W V 3 v w 4 S W O 0 8 2 A q K y 6 r l r Q 2 p g 7 l i I a k w G h h O C m y H 5 M A Y J r z t x 8 c n m G z 7 J e 0 w p g R t Z j L 4 / Q F p 8 D g X D K X Y D O A x x P f S x 1 u l A / s g E 9 O z 5 y 9 F I m u g U a Z D b 1 O B u n E 6 c O g A v e B z x 9 y 3 k K j Z A N I h x O g x v z S 0 A y Q d 6 Y G w I A Q 8 d Z o 4 Q h J T w W f S a W 7 s p 0 k k + 0 K z Y I m W C 9 j 9 r w Q u D a V h P F G u b w / 4 B U R c Q 9 2 B f Q L J A 4 8 e b B 0 N x K 8 h k e N + U x 8 T P H w g E 5 w F + I 1 v v / 1 e U h t v F D g e J B M c K 5 h R X c 9 N m w n o j E W m o 0 9 / 8 b G M z Y L E h A q I Y 6 J T G A U u d c y G A T f 8 1 a v f 0 r 1 7 D + j 8 + X N U y a p o h B v u R t W q y 5 c u S h / b 9 9 9 f F 1 s S d i H U Q c A c D J u Q S J o k x l I I p p f y O Y i j y B S L J 2 0 t 7 M N / + J c y P 9 / d V C T a Z L e X l n L M 8 L 4 z b z h E X N + + 8 0 A C W k E k 7 7 I 3 Z T J n j T A 3 X L N U R C P F s A o M 6 k M C / s 0 4 D L q 7 n 0 q H 8 Q h L P x w X B D U D x 0 F C y 7 G x M Z a A R P t Y K q K v K x a N i V 1 3 6 t Q J c X 1 D l e v v H 2 D p i H O L y R B 7 R I X D t a 9 J h O l k M M B w I 4 C 0 r W Z b 8 L 3 3 3 h X H T E d H p 1 J n G e a 0 z E I i k M o g j i a S J o / D Y i K S Q S p d Z B u T q q q q N O O z 3 W 0 l J 1 S + o f k A P 8 C d U x k C 1 e 9 z o 7 B w Y / y A S j K E A a H x g G T a X k O j Q K L 8 O D d w T O u S T o i 1 o G I F I 6 J i d X U d E 8 d E O h k h a e b n 5 s X u q a 9 P Z n 6 F A w D O E t h k G A + F y a M h Q W F j I c U z S I R z 1 O c J Q s 7 O z m y p 7 w r X i E 5 r / B a C Z z W E G E I m J a W 0 N B K i G P V g R K l 6 i m S G J 5 D v l X Z e x G I R a u / I n M N j t y F H o s 3 j d K X F L w / P D N 2 Q t g L E q g F o 5 O k J 8 K E G I T G + h h y H h R V y d k P l 2 q h K B S D s C W n J A H Q I w y G A 6 I X B 1 6 + l s / f 6 9 R / E o 4 e R s f j c D M z a D o n x + e d f S g N e D x j t u 8 Q S V z t W N g P Y a / q 6 I M U B E C R J I C a G J h U X L K W O f Y x t i j z 8 O 2 z z J l Q + K T E q L i l M e a a 7 t e S E h P K F 8 b A i 5 L Z v b J D g R o H 0 w g U F H i G J G W i Y U 1 O T x h r f R x C K / 3 v j p T S 7 F K a X 0 y 5 a D u I O Z 8 b Y + L h M d g Y P I a K 5 z Q S E s w O q Z n V V l U h B q H J r j a W C 1 I K K C S k W Y l t s L c D N j n m s R k Z G U j I V b Q R w 1 A A Y 3 S u d u U I e E 4 H M Z D K R S G 1 T T g f Z x s Q M R 9 R S y I Q l S + i i 4 v W n U t 0 N s F x 7 2 p c 0 B H Y x 2 k q U e n N r j B s f X 5 G + K D z o 7 S K 0 M E j O s m S 0 B B p C S a i X L h 5 v p n m f l Z 5 O O i S z U D o Q c N p V l 9 r I 0 R d U U l I s 3 k E 4 H 8 x 9 S S A Y 8 v 5 t N q g W A J n g w Y M N t p 6 E h B M E d p t M 9 L a G t w 8 E A L n N Y 8 C Q G x 1 Z k j R R t I S B B A M x s K 4 7 d K X v S f q g V K R E o l O X X 1 C J / q e g n 6 J h P / 3 H 3 / y e c Y T d j Z x w S q C E W S d H Q x J X M j b s I M x k A q x W G 3 n d B 6 V j E 6 m z M p E J m F y 2 4 U W e A O o L T C I 9 w 1 9 6 x y y G j G x l e h s Q J B g I i F q I o S f r A c S F J 3 B g 4 P U q S f X 0 6 T O Z r h T n g v t p J h N m y h A y 8 Y U k V T n Y R J B E y l s H 2 y h h J 8 n n B v F E I u F z J h h r E 4 p 4 a n u h p 2 D V 8 9 y 1 5 f q z 3 J B Q Q K O L 3 4 R W D / 0 4 y Q 3 V Z D / t h J T a K n A W b k d c O k U D o R g 1 l X i p s S q z U 2 B m d p b c y H i U 5 t T Q K Z 8 x S d m B z k 5 x Q E B t Q 4 J M 5 H i A q x 0 d 0 G i g I A K m / s T 1 w x Z 7 5 5 1 L C Y k F a Q N 7 E J 4 7 R G Q 8 n X B R a 8 m 8 Z F R C X C I a / N m z Z y S 0 C b P B m 7 E U s N K d I e S c g G q n y a I I k R I d I S R R U m l V h I Q h p c w R E u G A j / 7 g D z 8 k T + H G R k K / 7 c g p Q u 0 v i L O u b 6 f n M 8 U 0 H 7 B z m 1 I N 6 e c k V C a 8 0 8 p q V I a o A 5 z n 1 1 9 / Q 5 9 8 8 p G s o 0 M W K i C i I u B 8 g C R C / x L W M X g R N l Y m 9 U 5 1 5 C q V 7 e 6 9 + + L 6 R z a m I 4 c P s 4 p n k 4 5 p J H v p H n c k V F I c G y o z j o H I E P M g x w W / h e 4 N o 9 + J J Q + 8 c 2 m E M i + F R F y w D g I J s Y R M C D d K J R T U v X D I R 3 / + 2 z 9 Q B 8 o B M K H 6 c 4 Z Q d Q 4 k d 5 y n f b X 1 d G O o j N / o b x e h t M z E a W H G i k y A C v b s 2 Q t x p 8 O W k t R k r B L V 1 W 1 t l j 9 0 G M O t b s 7 n N 8 g q X W N D g 5 A r H Z B i I J W W k s v I L z F k k E l I p N Q 7 E A u S C X W t u s E x B A I J s X g J Q k F a a c m E J c g U 4 Y I I c x D K 7 b T Q H / 3 J Z 3 K s X M D q 1 9 s u x k I w R g 5 n g X r A / F A 1 t u M + 3 y n Y r K w q 8 R J l Y q B b E l 7 + c O O m 9 D v B b u n r 7 a P x 8 X F R 5 6 q q K q n r + D E J d U L H r X l W 9 c 0 C r v a v b i u 3 / 0 q I b U w + A S T R D H M D z w Z 9 v 2 A v Y U A h X k h J M q k l 7 q 9 S / U w F 9 1 3 s K K U G Y l 8 8 C 5 F Y 8 r m 2 n b Q U C 9 O x r s x J Q X c r c s Y p g R K w u m X 8 E Q x 0 w t u S H x o M 5 b c B y D e g 8 d G Z B h k C Y n c 4 p A 8 K 9 k + E 3 / i F h U U i U S C d 4 D Z H w 4 U K u 9 V h G m j M / + u f b t O v P 1 A T V M + s 8 F n w / U D / V r b s T U I a Q 6 J / 3 6 f y 9 G l C J T x 7 m j i y b t q e Q i Y s D S L x 5 5 p Y 2 r a K Q X p x / c D B 1 p R n u N t L b g y B N x X 9 s C s c 8 8 Y b E Q 3 k 5 y e V O Z g U K t + K z 0 c t r c 2 y D g d B W 1 s L S 6 1 7 E g m B 3 O k g E f q / k N x y q 0 B w 6 + / + 5 H 2 W j r g 5 K n P u v W e j 0 l m d D W j 4 y F D 7 d Q / S A Y B M i i x J N 7 m 6 n 3 K f Z Z v p c 9 m W l E y y L p J I l Q S p j C I a e d r z 2 + 0 l p 1 Q + Y J 7 c / M A t r P 4 5 5 Y H i 4 W q D + 2 1 B d Z l H h l L U m F I y o 0 / q 1 K l T x p o C 7 K m i 4 m J j b f O Y m E N Q L 1 J V x + i L Z z Z 6 P B S j 7 t 7 p N e 8 F b K 2 v 7 4 / x S 4 l V V C G T S Q I l 6 o p U y p Z S 2 8 X T Z + w j E k i 2 g 0 B q H y W V D G K x d E L 5 x W d X j K P m D p h Q J n r l Q I m S j Y 3 f C H n 9 S L Z i q B f o G 3 k L p B R Q 6 c l 8 H h g e A u 8 b G i S A a x g Z H d t y V l j A T T 7 6 x 3 / 8 v / K 7 3 q U 5 C o W D d P n s E b r H d l t v X 9 + q C B C g d 8 Z O 1 W 3 n 5 S W U J J A i S r K u S a J U O y E P C j 5 P J 5 M s t X R S R E L B 9 / b V w j b M / B x 3 a 8 k 5 C Q W E u E 3 K c G s 8 P D x g w / v E r c T Y 4 + c D J j 8 z n w Y a G s Y 3 g U C w n S A 9 0 J i R i e j o k S P 0 c s r B 0 s L Y e R P 4 3 5 / f o z N n z 9 C x Y 0 c k Y L a y q o b q K o u p q a Z A p j N t a W 6 m I b a l b t + 5 K 3 1 Z Q D g a p 4 F Z d E b D P W 6 Q x S i J O k h i E A U v K S W Z c I + x X R E H d f U i M 8 g E y S T P Q r v S w 9 S 4 f 2 t e y 7 c d O U m o F Q f b J O U + 9 Y D l A e K B K 7 3 + b S D V 1 V e s l v I S K h 2 8 f Q h F w j Q 5 m A Y H h E I k A 4 Z c Y G B j f W k 0 k d F 1 M 4 h 7 h 2 U W E I y f Q l 8 V 5 g 4 + 2 R C i Q q e 6 f r j j O 9 r b 6 T j b U z 0 9 P e I q v 9 G P T E 2 G F D L U P S G O L I 3 t i c L r B m m k b 0 r I o 4 i X J J O 6 9 1 j H C w O u c y 2 d P v k 0 e y L N 3 Q x M J 8 Q P M f d K e Q E / 0 E h I H r p + K 6 I h i A c K + v / P S C w c + W q P m w a G J m S O J A y v f + f d y y I 1 A E Q 4 6 A 7 b E v f W z j N S f D A x t k r b T E j M n w 7 0 U R 0 4 e I C + v 9 V N w T C 8 f J o s I I q q i 9 R J r K t t i j B q X b x 5 C R I l l 9 E I v g N C Q T q p Z 4 B n g s g O R H 2 k P 7 N c K D l n Q + n i K 6 g i S x x v R d W 5 q B 4 w 6 q p B q G b 9 8 w F H H 4 1 3 M p H e k e H v G E + F l M + T k 5 M i L d L z T m w W + x t q W U L 1 0 d m z a m h I N u D F g n m l L D V n h R w p d h K K c b + S 2 z S Z m D j 6 c 6 x z P Z V M q C u 1 G 8 9 A k U l J p z / + 0 1 / x k T M / t 9 1 e c l L l 0 z h V B 7 U P D 1 W p G k l S q Q f / c 0 o p w O F 0 0 z 9 c m 6 C p 6 R l R i c r K S m W Y R K Z 0 z 5 t F 6 z 4 n l d S k B v U C u G a x k Y Q k q o g q r A l j E C T h z Z N i b M c 2 X i o y m e r G d / D 9 J J m U m p e o i 7 r H K m d h 4 Z b 7 1 X Y D L D + 8 G P x 5 W 9 U b x s P u W b L Z n V w c y W K z k x W F 1 S p M o 4 m Y v 5 / L r S 7 z y 4 5 + R S 6 n T a a / w V s O 4 T / I G 3 H + X G q A 6 m Y w O e e l + e U Y H W p O x u Q l y Y R H n k q s 1 3 N W e j W t c q U r E q n t M h A Q X l K Q J U E s t d R k E h I Z R N K S K C y x e 1 w k b k / F 7 i H 3 4 e / + 5 s 8 S 6 m w u I q c l F H C i C Z 4 l J a G 0 L a W 8 f 8 q m 0 m 9 X N C B u Y c a 3 f j o 4 3 Q X k b v 9 9 + u T j j y S R C q K 8 M X V M K Z M L b 3 g A p w V P I N z f c H U j m c t 6 2 F d R R P 1 j i 7 T k 9 c v w E k 0 m V Q y y m I o / x E s h D t Y N 0 p g I l J F M 2 K 5 J p c n E 6 3 J / o e Z x U S q f u v 8 d B 9 p y m k x A z j o l d L G V 1 f A D V w 8 W r l t Z J t 6 m X I y G I U W c F S i q 4 f 1 U y H Q k O A o e P v p R 0 n h h r i p I F Y x 3 g s N i Y n z c 2 C s 7 I O W O N s T p 7 / / 5 L s X C P r o 1 q B J y 6 o I J E S J C D F V k F K 0 Q B P d C q Y G J e y O k 0 X V j O 5 Z 8 / 9 S 6 I p K 6 r / q F B W I Z U o q X C M T 9 4 K O L G Z 9 R T p W b L 1 / / 9 K / l n x i B Y I Q e P 5 k i m 8 O 1 S u 2 D P p 9 Q / 6 y s / v E S 6 p 9 S A Z M J T t 4 0 W i s j 1 M 7 F D D g n 0 L B x b p i X C v N B o b G j U x b j o s w w v w C + u j t E 5 w 6 U i v c Q e f 4 m J y f o 5 c t e t l 8 K a F 9 9 M 9 X V l M n v 4 D u a Y C v + E H 3 x Y J 5 K K u p 4 u y K V K o p E U P m K H G G a X 8 F 3 T K S S l 5 U i k w z P 0 C S S E q R Q U K l 6 v / m L P 6 L i k o 0 n r 9 m t y H m V D 3 C 7 7 N w g + Y 1 s P G i z 2 p d U V Z K N R N k Q u o H + N O + b x t L V W Z v g o N A Z j U A m A O c p 6 m k G a M n q C Y 8 J m V D H 9 / b V 1 k p u C k i 3 B 8 N q k j a Q B U u M I M Y A w 6 B / h c l U y 9 s h t R W J z J I J 2 9 o r A 2 S 3 G F K d S w q Z 9 D 0 1 l r j P S L U G 7 Q D n s h f I B O w J Q g G n T z T y w 1 X q h y a V 6 P l C K q O g k e i l U b R d 8 a a J l X E W 9 Q y Q Z C k s N U E I Z F + C K q i J h I L t U B N h Z 4 E E U l h K Y S I C J O h c n J 2 i L 7 / 8 i r q 7 n 9 D 0 z I x E n R 8 4 0 C H D P N T 1 K j I l r x / f j 9 D J O p 9 I m h B e Q L w d R E o h E + 6 l L P n e 4 s U l 9 z k o 5 / u b 3 / 6 h c f a 5 j 5 y L N l + r H D u y j x + 6 I p Q U 3 R C M R q H J h I a i G 1 S i o J O S 3 9 Q i v d 5 Q x 3 D 6 T 5 q J Y i 4 l x S U i b f r 7 B + n F i x f 0 3 f f X J A / E n d t 3 J f o C U R A Y 1 S s O D I N U C G s C n L Y I f f D B e 0 y i T o l y x 3 X B l l L k 4 H 0 N d Q 5 F E 6 u l P C B 9 e g M z x L + p C K Y + 1 9 L I I B P u L S 8 x 1 g q J W C A d f / + P P s 3 4 L H K 1 i C K x V 0 p J s Z v K S 5 z 8 8 I M G o Y z C D Q K R 0 I p U q q H I U u q q Y W l b Q p Y g F Z c k w V R D 3 4 4 U Q 0 i Q 2 V x T v 5 e Z V B U V 5 R J t g E b d 1 t 5 G l y 9 d E o f F q d M n l X T i 7 e N j 4 3 K e i l A R e v 7 8 J Z W V l 5 F / a U Y y 3 M I p A T I p A q k i 1 2 a 6 Z p D o e K 2 P y l 2 s v v H 2 s X k E H B s v H i E S 3 z N D y m v J r w q i 3 G P U 0 d l G N T W V G Z 9 F z p Z b P U M 7 / 6 p 9 y 3 H t + k u K W + G Q g I N C 9 V G h P 0 o c F V Y 4 K T D P L h c 4 J 7 D U j o q E w 8 L o t 0 I d P y h L r M v P M / T 2 x J 8 E 8 D W F 5 H a Q 6 V J L M n 8 6 S J N t i Y a P u Z 2 O H + + S c 4 B K h e 3 m o l U + F 9 t e k F K Y W A 2 2 2 O z M H L W 0 t d H z Z 0 / o 4 q W L x k u B i c X l 6 Z i N 5 l a S o U e n G / x 8 Q B B L e Q O 9 g R h 1 j 7 L 9 B c K B h C K R w u S 2 h m h x B R K c S c d k Q n 8 T C A m 7 6 b e / + x M 5 7 7 2 E P W N D m X H l 3 Y N s 3 e M N q 9 6 m K N J n w u v q z c v b 8 c b l h q E b D t 7 y o u p I U e t o O P J m 1 2 9 3 o 4 F K Z I F R V 9 u 1 o 4 P X u Y G q k v x e Q 0 l S N U s t J j v I V J D X H E S C h 9 K 8 H R 4 9 F B 2 J A G c D J k 4 7 e P i w z H H V 0 t Z M n g I n k 6 u A r y G 5 / 9 A s 0 a w X x 1 L X 5 b G H K C 5 S J 8 q S C c s I d Y 9 g S I n 6 H P c n H l P 3 C m T C v V J k C v I 1 8 f c 9 B X u S T M C e J B T w z u U D 3 C A U m d C b j 0 Y h 9 h W W I A o a j 9 G A 1 L q x R G E S 6 L o Q x m j Q S f W Q C R N P k k j y 1 K E z N b 1 g P y 6 V n p A s N Y F U X Z F N y G K s o 6 B x w + u n 1 8 1 F 7 4 + 5 q p D p C H b T g w c P a X x 0 V B J h Q q J 9 9 d V V G d K B l 8 W C L 0 b X + m x i G 6 n r w f f 5 9 y 1 M I q 5 D n Q O p + q d Z S s n 9 U O R B P R i M K F t J X k h K M o G Q O L e / + K v / Y N z l v Q f L r V d 7 T + X T Q G P 5 9 r t n o v p Z p W 9 K 9 V E l 1 D 6 t + o m q h 3 4 q X q a p f b o O D Q 6 K H t b 5 j / y + 1 F V N / d W r J k B F O 1 8 3 y 2 p a k C o r K 3 g L d k q q e F I T V Q 5 b 8 S d O N 2 / e o r N n 1 U y K S s 2 D H a d y q 1 + 7 P 0 D v n m 6 R Y e / 4 D F 5 A n f k I j V 0 T + Y d + c 0 c v k x / b I T m 5 X l k Q o s Z S u L y j F O J 7 9 G D I K v W k p F Y v G 6 x r M u F l g t / / q 7 / 5 U + W J 3 K O w 3 H 4 1 r J 7 e H g W k w t d X H w u h r E w o z H d r t a P T l 8 n F D V Y 6 e 4 V Y X A e J E q R K J Z Q m k i I V f l l 9 J j D W k 3 9 T c b k l Q A 6 7 G h 8 V C o X F x Q 3 u o G M X + R 2 w U u j x U A G r U s j T B 7 s I X j 4 Q B u t w U O C z y q p q q q w o E 4 m o w o u U Z E Q U O x L B 4 D d D k R j d H r Q b n 6 u S V F G j 5 L R G 6 X C 1 X 0 l F l k j 3 D D K B S C C Q d t 6 I p D L U Z D h x Q K b / 9 D e / I T s u Z A 9 j z x M K A K n + 7 a t H h p S y G 1 I K p F K O C h A o I a n M x D K R K U E o I V G S T H q p t h n V D H i v X c 0 U K A 8 D 4 i a x A D l E N t E c S x o + M J W V l s g 2 S F i c E 5 w O H R 1 t Y j u p G T C S h M J + S M 9 8 5 u x p C T + K M K F E o h k E E t J B Q k m J 0 Y l 6 v y G N o j S x F K e h u b h S d 7 l A C m k i Q U K F w 4 i C Q G Y m B / 3 n v / t z C S / a 6 8 g T y g B I 9 e W X 9 1 k a G W o f i A V p J d I J 3 j 8 m E u o J M p l J p Y t a B 2 S J b W p N / q u a U U k D d r / S h n m u s J Y k l F A J J O H 1 x Y U F I Y 3 H U y h E S Z Y Y T U / P y M z y 6 L z F N k g m E A v 9 U Z j j C s d d 8 s e p e 5 y l k 0 E m I Z 2 h 5 q F Y 2 e 4 7 W s u 2 E J M J N t b D Y e S K V 2 S S J Y j E 0 g i 2 E z p v 8 X 0 4 S H 7 3 1 3 + 2 5 y W T R p 5 Q J s A Q / + L z e 0 w q 5 V K H 6 p d w p W u 7 C i R C X Q i l S W T U 8 U 8 T C U t Z x y 8 n l w J j k Q J + C s U u N d O 6 I p H a y N w w 1 u O S 9 B K d s Q 7 n a l c 5 y D P P h J t l A m E W e u w D d R G u c + Q q B I n w 0 r j 9 2 i A U y A Q i 8 T a l 8 k W p y B m h h p I g v Z q 0 0 E p A q X m K T F D x U F e q H o i F s 4 J d 9 p d / z T Y T 3 6 c 8 F C y 3 e / O E S s c / / b 8 f + M 5 A O k H 9 U + Q C i S A d U t S / F C m l l w a Z s A R z Z M n A N i x M 9 V V g Y t S V R K l N g m S F R r K N / 9 P w y C j b S h 6 J k l C b T W Q y y t T 0 t I Q S Y c I B r C N a H T k j x D 5 i A v V P W 2 l q m R S Z E k R K S i h t K + m l 8 n J y H U t N J l 7 i 2 h G q 9 L u / / T M 5 l z y S s N z p H c k T K g N u X P + R Z m a 9 T C q o f 0 a n r y G t R E L Z z L a U Q S Z N L k 0 k o w B 6 a V B K F n o L o M h D V F Y Q o y O 1 I W O D I g 5 W B g e H J N c 5 U y d B I O y j V b u X P a + o s 6 O d 1 / k z I R D b P 6 + H q K G h n m a 8 T M h 5 K / n D a l 9 N I K 3 6 g U B Y i u s d R D J K M n o E Z G K p x M f C S 6 W l t Y l + 9 f s f q x P M I w V 5 Q q 2 B u 7 e f 0 M j o r K E C G o Q y S C U 2 l Z B L k U r I J Q T C O q h i J h S W + E X N I l 7 H I g P w M C 6 1 B F Q F 6 y A I / + v v G 6 D y 8 j I q L S v l B q 6 i x C E l v N 5 l U b 1 c T l c K m T C B N f K l W 2 s v E C a Y F m k k n x s E E i m l i C Q S S Z Y g k p J I y g H B Z D L s J l w H n A / / / o 9 / S X V 1 W 8 + 1 n u v I E 2 o d w A v 2 j / / n K t 8 p g 1 R w q Q u h I K W Y U E y g V P V P E 8 s g k 1 4 y 1 F L X Z c F I V B j q U S B 1 2 P 5 S P V o X d G I J M z w s U 9 l 0 d n b Q 4 s K i x O 5 p S Y W i y S R 1 X k 7 P z J L T 7 a E X 0 x 5 Z V 1 4 / E A h S S n U U g 1 y a S A k 1 z y C U F C Y S f 1 G u D 6 T N 9 e H r O w H L n b 4 8 o T Y C S K v B w Q l u U E p K o W / K J h J K S y s T o W R p k A q E M e q y x I + h j k U K m T Q U g Y 6 x 2 u d d m J J J A w A Q C h N l 4 z M z k T S J 0 G + E G e F L S 0 p E L Q u E 4 9 Q 9 Z p P P l V o I Q m l S K a l k V v M S h D K I h H W c M 6 R S 1 4 n D 9 M 5 7 5 + U 8 8 l g b e U J t A m i 4 / / D 3 X / B d 0 3 Z U U v 3 T x E o l V J J Y / E c t N Y 2 k r q B r q Q 8 i T l W F U W o q U 4 0 b 0 p B P Q J E I n x p E Q g k E g + R b 8 U l E R O P + R p p a t t H o I t Q 8 t Y + W T G Y i y f o q I m G d J S O f G z q 1 E Z P 3 V y y V 1 H n n s R F Y 7 v a N 5 g m 1 S Y y P T t E 3 3 9 w R E l m k j 8 q s / m G b Q a Q 0 Y g G a V O r / 2 g 0 V Z O i s C l O x W y W Q y S S d R N X j A o J E o n F 6 M m Y X a a V U P F W U d D L I J F m M V N E E U o S K 8 L m R S D d I p d / 7 g 0 + Y n P X q R P L Y M P K E 2 g Y e 3 H t C z 5 7 1 c U P U q p + O q m A C C Z m M J f 4 J s c A i Y w m g r m o M M 7 k U e f D H b Y / R o X 1 h I Q 3 / U U T i q q h x Q q Q 4 L f q J B m a N u L 5 V Z D K k k U k 6 J d U 8 Z T P h d D S R T p 4 6 R h c u r 5 0 c M 4 / s y B N q B / D 4 4 X N 6 + O g 5 N 0 w l n Z S U g s R i w m C d i S X k M a u A A O q q I n 9 T o U m l l l D / p r 2 8 n x A q r Q i J U D d I J D a T J h I X J k 2 K A 4 K X c J / j N E B + E O n c h V N 0 + m w X j p j H N m C 5 2 5 8 n 1 E 5 h c G C E v v 3 6 J h M A p N H k M i S V S C s Q x y A U 1 v E l g 1 z m v w k y A S B K Y s k 1 T S K D Q E l C g T z G N i G S J h R I h L r q d 8 J v 4 5 w g k R A 2 9 P G n V 6 i l b T + O k M c O g A k 1 l i f U D g O N / I t / / o b G R i e 5 + S r J x K 0 Y N S G Z k l A G s W S J b 2 k y J c H 0 w B 9 V k y p s K f 6 v i Z Q g k y K S S C e D R L I O y c R L A C T S 0 q i 1 r Z k + + e w 9 4 / h 5 7 C T y h H r D C A V D 9 N 3 V m y y 9 h r h x 8 w a Q i x s y G j P + C Z u k D p g b u N B J C C R 1 I R J W F H l S C Z U k k 3 y L t y v J a J E l k r a A R O 9 / d I m c L i d + M I 8 3 B M u 9 P K F + M q D R D 7 0 e p W 6 2 t y Y n p 2 W 8 k 5 B C P s 0 u L Z J E U m S R h U E c L W U 0 e Z Q U s t P B w x 2 0 v 6 m B m p o b Z F s e P w 3 y h P q Z A Z I g C v x p 9 0 v q f T U g 8 0 W h X w k Z h Y R s R g F E q h k F w y U Q B I t J B T o 6 W + h o 1 y G 2 i 7 Q 6 m c f P B c u 9 g T y h 8 s h j Z 0 D 0 / w H O b s 7 Q 7 z 8 y 8 w A A A A B J R U 5 E r k J g g g = = < / I m a g e > < / T o u r > < T o u r   N a m e = " T o u r   2 "   I d = " { 2 E F 7 4 7 1 4 - D 8 B 4 - 4 A C A - 8 6 E C - 5 E 8 0 6 B A 0 1 6 4 E } "   T o u r I d = " 3 d d a 0 a c 7 - c 4 4 5 - 4 2 e 9 - 9 4 0 c - b 1 c 5 1 2 3 0 7 e 4 4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E G j S U R B V H h e 7 X 1 n e 1 w 5 d u a p y J w z R V I 5 5 9 z K n X v a n p n u G e 9 6 P f b O e r 3 P 2 n 7 2 2 T + x / 2 U / 7 B c / D j O e 6 Z 5 W t z K V K I n K E i V m k S I l M c e K r D 3 v A V B 1 q 1 h k B V K s I u V X A n E v 7 q 1 b t w C 8 O A c H B 4 D t j 9 f v h u g D Q G 5 h G c 2 5 N 5 L P F 6 R g M E h z c 3 M U C o X C A T B x L E x 6 W f 4 c H W 7 w 0 d 1 7 9 + j Q w Y N k s 9 k k 3 c A f t N H t X j f N + l W 6 n S N 8 0 m 4 L U W F O i K o L 5 8 j D 1 8 o L g l S W N y f X 2 5 4 / p 7 q 6 W i o t L a V p n 4 1 a e n M o M C c f T x m 5 r h D V F g W p e 8 R J e A O H n c L P y n G G a F 1 J k D Z W B O R a O s D v H Z 8 l u n P 9 I h U V F d G B A / s k v X O s k P r H H X J 9 c 9 E 7 q i g I 0 d T U F F V V V V N x S Q n d b + + n t 6 N j c u 9 a x w d B K L s z j + y F O 8 n v D w i Z Q B B D K I N E Z A K O N v n I M z V K o 4 F S 2 l H L z + B L P i Z R x 5 C T B i Y c + i 7 O V A 7 7 6 3 1 U y Q R K h I s X L 9 E n n 3 y s z 4 g u v M y V 5 y 4 V I G v s c / B O D 1 6 7 h W i V T O o 3 k w 7 K d 8 / R M f 5 d T k 7 D / V N e G + U 6 i W b 4 d 4 I 0 d r s 9 q u H A s d / v l 7 i 3 t 5 c K + Z 4 Q f / D x x H q 5 v r 0 6 Q E 1 l Q S F U c X E x O R w O c r n d d P t Z N 4 1 O T s s 9 a x l r n l C F 1 b t o x s O t f i B C J h O A Z I g U C 1 S v Y p Y w 4 7 N c C z V w f 1 l + i H b X + i m P J U U y w P v c u 3 e f j h 4 9 L O f D 0 3 Z q 7 X f L 8 X K g w B 0 i p 4 M D v / D w T O R d E 8 H v 9 5 J r 4 A K d P n 1 C i D M 8 P C L 5 B 7 x 8 2 U 4 7 d m y n 1 6 9 f U 3 7 9 Q d r T w O x j P O 2 d o N e e a r k f k v x I o y I d w u z s L O X l 5 V H A 5 q L m h 2 1 y / 1 o F E + r e m i V U Q c 1 + L k x b S m S K l x a L w 4 0 + U d k M 5 r i F v n r 1 G p 0 7 d 0 a n J A b e q a X 1 C W 3 Y f p D q i t W z r n X m k C c Q k Q Y r B U i s z a V T N D L 0 h o b s m y V t S 4 W X N l T M z 4 v H j 5 / Q n j 2 7 5 R h S K D c 3 h 1 w u 1 Q j 0 j j r o 5 T s X x B i V c v 4 c 4 X w y E m 5 i Y l x U Q I 9 / j q 4 8 e C H 3 r 0 X w r + W / a z A U 1 B y k m R m 0 t v 5 w n y n H E V H z 0 i X T 3 n p / F J k A O + t X y X z W C q h C E y N v q c g + o V O I T m / y 0 u 7 S 1 1 T p H u N n q n 5 P U W 5 i t d H A Z U / t H Q y C / B U v R g r D Z A L G Z 0 J 0 / v x P + i y C q q p K f c T S v 7 C Q f z f R r V u 3 5 R y q 3 m f b P F R X F K A x l t 4 / N j + k N 2 / e 0 L t 3 7 1 j 9 K y G v 1 0 t u h 4 0 a W J L H K 7 O 1 E G x / v L H 2 J F R + 1 U G W T H M i B Z I 1 P i Q i R E X B H B 1 c 5 9 N n 0 c B 3 3 L x 5 i z 7 6 6 L i 0 y M k C R L 9 z 5 y 5 t 2 7 Z V j B L o k 4 y P T 9 D u 3 b u E c F Y 8 H n D R I P d 5 4 o H r K J 3 b 4 p F + k 0 F z F 4 w j y b / L P A z f p x L n d F g d h d r W 3 t F J Q c 7 T v X v 3 y P v N + G z c B w u J G r h + f S P l 5 O T K v Q a Q T C a e m J h g a Z Z L + f n 5 k n b x 4 m X O 1 A Y 5 X k u w f b f G C J V b C T J F L H l W 4 0 M 6 R A I + 2 + q B F j M P e H Z r 6 w P y e D z c c l c w M b b p K 8 k D E v T m r R Y q L S m m L V s 2 S 1 9 j I U C d 6 m G 1 K h b o K 5 3 Y 4 N V n 0 R h 8 8 5 Z e v H O S z 1 2 v U 5 L D z r I h 6 m l / T D X V 1 d T d 3 U P b t 2 8 l G z c W 6 + o j z 0 H O m W y B + g e J Z U h k h Z V Y I y P D V F 1 d w 1 J r S C T 7 o / 6 1 Z f 1 j Q r W u G U L l V R 1 g N U + R y d p n A t I h E 1 r 8 T 5 l M 8 Y B O O a R R N V e 4 V K R S P P z u d 3 + g k t J i O n X y J D m d 8 a V Q L G C a b + 1 z 0 w z H M I f v r P H r K 9 F 4 y + q W j f 8 Z V Q 2 / + P W 4 Q y x 8 U M u O N H q p O D c k B p b 2 I S e N c g w p t C X 3 J f l Y R Y M B Y o Z 1 5 8 n J K W p v 7 6 B q f s 6 G j R v I 7 Y 4 2 n q B x G R 4 e 5 u + p C h M I 3 2 X o Z S X V 2 N g 4 V V S U U 3 9 f P 1 X X 1 t D 1 Z 6 / k 2 l r A 0 m p C F g F k g p q 3 X G Q C F i L T 9 P Q M d X X 1 U G 1 t 7 Z L J h I p Y W F B A Z 0 6 f S p p M A C y J J z d 6 6 X P u s y x E J s D v 8 3 P l d + k z V c F B w E M N P v l 9 I B N Q w v 1 C G F v w v K 9 2 B W j g 9 Q B N T k x K P o l 6 x 6 Q 6 f f o k b d u + T d L u 3 W s N W / 4 A 5 A P I 1 N X V L f k P G D I B 1 r I o L S 2 h z s 5 O G h 4 Z l X s + 3 r d J r q 0 F r A m j R F 7 F z r h 9 J s D E B t Z r i w F W q l g E u f e O v p L D Y a d T p 0 7 o 1 K U B F b F + X S 3 3 M S Z 1 y v I C g 8 a 3 b 9 3 R Z 4 l h h g L Q d 5 p m E i G n n E 5 l G o d U B n J y c u j Q o Y P k 9 f r o 2 b P n k m a w k a X X C B P F N G p W W M u k t q a G + 2 K 7 y e V y i d R q K O L G J E 7 Z r r a w 6 i V U U e 1 e 8 v j c Y T I Z Q g H J E G c h Y I A S Q G f 8 6 d P n 9 P D h I + r p 6 R H D A z r X y 4 m y 8 v I l v e t i A G E d L P m s 0 m Q x + F m 4 j H v s Q p o N W 3 f T 4 0 e P 6 e r V Z p b G N V R v 6 T 8 B B Q X 5 t H P n D j G l o y 9 o U F l Z I Z I q H s z v d P P z 2 1 6 8 C J f X 5 g 1 N t K W 6 W K 6 t Z t i + v 7 l 6 + 1 C O n G I K u j Z K Z U G L u B i Z k q 2 w b k e I z m z 2 S o N z 6 1 Y L 7 d + / d 9 k J F I s X L 1 5 K h Y V n w f v A k 6 f P a N O m j Z S X 5 O / o H H b S h v I A v Z 1 y i C s T 8 j W R a j s 5 O U n j 4 + P U 0 N A g e X 3 7 T q u 4 Y p 0 4 f l C s k K Y P Z W D O o U r C I w P n I O W z v i E a m 4 6 v a q 8 G c C 7 h h 6 3 O E M r Z F C a T l T D J k g f A k w y g 5 p 3 V Z I I p + N i x I + + d T M D Q 0 J B I h P e F 0 p I S 8 v n i m / z j Y V N F g B 6 9 d l H b W y f 9 9 C J X r H u J A F K s W 7 e O n j 9 v o 9 u 3 W 8 j t t F N + / R G 6 8 C K H 7 r y a 7 / 1 h y g j G D R A J 5 1 A t G 0 t z q a y w g K 9 E l / V q C a u 2 D + U s 3 c 8 F M d 8 D w h S U Q W y a 0 x 6 i 8 v z o / h H S d h d 1 U 7 2 j m 6 5 e u 0 6 v X v X J e J D p X L 9 P w D I G F e l 9 E q q k p J j G x l I z T + 9 f 5 6 c A S x j k H E i V D C B l Y B U 8 f v w Y H T x 4 g B y j r e S Z G h F r I r x A 4 p U N S A S j B 6 Q g A C m 9 v b 6 U S c w n c c o 9 2 8 O q 7 E P l V u w P e 4 0 b w p h g R e w 5 E J i z 0 Y j 2 a 4 N 3 d m N Z k D 7 e 4 p X O O / o I Z 0 6 f p O r q K q q r r 6 V r z T d k v O R 9 A g O 6 r 1 8 P i h f B + w K k w F g a 3 t 5 W K + d P L 1 O X 1 P v 3 7 6 N f H I a 0 g Z m f J f G 0 I 2 6 Z I O 3 V q 1 c S v 3 3 7 l k Z H R + n Q h h p 9 d X V h 1 R E q t 3 R 9 2 D y O A j A h H c D 0 v K 3 K L + o Q i A M r 1 r 3 W V v r h / E 9 i h T p 7 5 h T r + N N M r O s y e P s + g N Y Z l j G 4 6 H i Y V O n + l s W A 7 0 j H i o h u z v Z q Z W z A a 1 3 p S E + K y s A 4 x / f 7 X d I / s 8 L 8 X g x B P H z 4 U C Q U G h m H 3 U Y b K o v k 2 m o C v / Y q + s d 6 g C 9 Y K m S C i r A U I w T G X D C 3 C f c 9 Y 7 2 / u L i I a p h E B w 8 c o J / / + d d S C a H C w N P a 5 / X R P / 3 T v 1 B f X 1 / C 5 6 a D p q Z G r k R l M t B 5 4 e K l Z V c 1 Y V D w + t K T g I 2 l w b B L E 6 a q 3 I 3 T H 0 o E E B M + f g A I 9 R P 3 q 6 x A n k L 1 2 7 J l i 7 x r K D Q n Z V 1 Z l M f f b S n / V f D P 8 d u / / 1 / / R / + u r I e z d B 9 L k 8 h Y k 0 F s J U 9 U 6 f N F M i k z M q x M 6 G M U F B R I Y Y J E x g K F A V z g 4 M H 9 4 r + G c w x o V t d U y / j J c g H f h z 5 U X l 4 u 9 f e / p r a 2 F + F G A 7 5 v i O E L 9 + T J U 1 E N C 7 n T D s I n C z z / F T c G s M A l s t Y Z w G P C T E P Z U B G g w Q m H q M v w h t 9 Y H u B n y q W U A K d i P A d P B b H 6 x p 3 U O + a U P i 2 s q 8 h T G C h y c + F + p T S P Q u c c D c 8 k Z / L P B j h + + w 9 M K G R O l o e i 2 t 1 c + d W 0 B 0 M o E 6 x I R C b g 2 H o f u X R 9 R C V d v 7 4 p T C I r I J 1 A N l R 2 X I c l C / 2 r G z d u U S 5 X f p A w 3 u d S h Z 9 / 0 6 O H j 8 U f b v + B / b R 9 2 1 Y q K y u V M b D r 1 2 + K x R H f D S d a e D 3 c v d s q R h N I 1 W S J P T w 0 T O X l 5 S k 1 B F N e R S r 8 w r K 8 k M z K B b p G n O I Y W 1 2 U v C c 8 g G e h / + p 2 h s j L x I S X + 1 z I R v 3 v p m l T t V I F 8 X 4 Y 7 4 P a h 6 J 0 c s N R x Z L q 7 e R s 3 H q R b W H V 9 K G m u E O b q N + U D J n O b P K G W 1 5 U W B B i I V I E g 4 F 5 P m u Q G J 9 8 c k 5 I f f V a s 0 i 4 d C H j L s + e 0 / 3 W + + J 8 i k F S N 1 c o v A 9 U I P g J 4 r v O n j 1 N g 4 O D k g Z i w Q V o 6 9 b N 1 N H R K V M n J i a V i 9 B i K G W C j n A D M T I y I s S d n p 6 W 3 4 + A / i G 8 H r z c l / T 5 / D T K P + n V G F R e / W H G 6 N s e l i I R A s H z H T 6 B q Q J z p A J D T / S Z K r O t J c N i 9 J j 0 q O o 4 O P B G Y j U t h s t + M j L F J d u x K l Q + d 9 k + L v C I J 4 R B M g S y Y m + d j 0 q 4 p Q V Q s V C h M e C 5 E D o 7 u 8 T 6 F 6 s m o c K j 8 1 x d V U X N z T e k V T W D k 8 l g j t 9 7 Y G C Q r t + 4 S f t Y l Y R R Y i H J Y f p y a o p E U / h d D O E w I D z E 0 g f e D H C A X c h b f Z p J h A Y C K i M + G + R 8 D P D v x z k G Z W G Q A b l A u t u 3 b 9 P M u y 4 a f t t P M 5 z 2 + 3 / / I + 3 c s Z 3 q C z 1 U 6 A r Q u x m X v M c 7 b u Q w Z p U q G u s q 6 E n r d X K X 6 m n z N S H q G w 5 Q 3 1 S + q I L r i n 1 U V l r M v x u / N c T l 5 K P 6 0 k J 6 O / X + L K H L B d s P t x + m V i t X G P C G 8 D u a p P I v J q E S k Q s 6 O g Z t D a 5 c v k p n E 8 y w / e G H H + m L L z 5 b l C g g + O C b N / T 8 W R t 9 / P H Z h H 0 U e B P c v H m b D h 0 6 Q J W V l U m T E B I K 3 x X r / m M A V X h w 8 A 0 9 e v R Y B q T L y s q i 3 g X j X Z B E G H x N B J O X + D 7 0 G 6 F m I u 9 h D Y U U e z L g p F C + e s 6 h d T 4 q L 0 h N 9 Q P w H Q M D A + H f g 0 m I T y Y a m e i R / I A x p M j t p 7 0 1 0 / z 7 g t T L o n P S k 9 3 9 q c V L P w s Q y l k / r 9 8 U i 0 R k Q s G A T L g P F Q P q z r q G x S s W v g / e 3 4 k q P C p t f V 0 d V X H f q p V V N 6 i A C 7 0 j + g a d X d 1 C U u s 0 h 2 Q A 8 t 1 p u S e V O h 4 g d R r 4 N / 3 s Z 1 9 C h I q 1 E B X W 5 J u T J e B o k m N R e C 8 E S E f 0 0 + A t g v 4 i S I r h h M 8 O V O g 7 i R 4 P p m e c w f M h Y W E q 7 + / v l 3 f 7 Z I t X L K / m O h a N G f c 4 W B K 6 u M y m W H K 9 v 8 H v 5 Y L t h 5 b s l V D u 4 o 0 0 6 8 s X 6 W Q l V G y F j T 2 P R W W g j S Z H + i j E z 0 B F x v Q B m M g X k y Y g 8 a 2 b t + j U 6 V M 6 Z X H g F e C N A N W p r 6 9 f p B W M G X h 3 S A b 4 B e 7 Z s 0 v G W 9 I B 1 L H n b W 1 i 1 k 8 G y B O o t f f v P 5 Q p H E X F h d T Y 0 E B N r D Y u B 6 5 2 5 o h h A Y C V D t N B 0 g X e t b f 3 F W 3 Y o F T A V 6 N O a n u n l k L j 0 p b 5 W W X B L m q s d F P I 6 a Z X 4 9 m r + m U t o e A / F s r b L Z 1 k Y 0 J O h 0 z e 2 W m q K g r R s U 3 R A 4 q J g L 4 F n F Z h L k 8 F e M 8 f f 7 x A l d y f g W U t L z + P t m 3 d I n 2 u p f g F Q l U E W X f u 3 K l T k s e l i 1 f o x M n j y + r e B P M 5 3 I k M s N D L x 1 v U A G 6 6 g F p b x 9 I e i C x Y E 6 I 5 L v 9 g w E d H a o d Z E r u o f c Q j / d B s B G c D X j r 7 Q m 7 5 b t G b D Z H S R U 5 e A R V w p U 4 V k F B Q S V I F p N 5 H H x 2 j L Z s 3 y b j S 6 V N w Z a p e s p M t 8 i F d Q l R W V U i j t J z I d b I a a V k U B i b w Z H 3 + F s L L 9 g 5 9 p J Z p C w M q q N 1 B / d M w V B B t K o X l d X 6 d y Y Y g g + D Z G F j D m W e E i C V W s k T D W n m p A h U Y / Z J 0 A G k k / Y + S E p 2 y d C A v 0 i U U + k G p e J s n i 3 U l 8 4 0 R 7 a y q p Q P 8 P p S 7 K d M p b U J X t U H F / R O s B j K j c I + 1 r m R T y E p v 8 / z q P S K d D I n i E S d e 2 n I C x o W l t O r o O 5 V z J 3 6 5 A B U 0 X U J B T V p u C Q V s r f L T o Z o h m h y P O B B 3 c / 8 n E d B Y w T A 0 O T k h / b y u r k 4 6 f / 5 H 2 s q q M Y C y x V o Z V o i h h P 8 9 e J 1 D n S M u 2 l j C 3 x N T b 7 I h Z K W V D 2 O l R t U z x H n f B I o F p r v n p 6 E q G m A a O F y E l g O o f E + e P J N V h d I B J C 0 I v p x A + c B N 6 v r V K 3 R s I 2 p T B J e 0 E y 0 a p X j f 2 3 r / g V g 7 Y Z L H c 3 p 7 + + m r r 7 4 U Q 5 E B V E o D N R 4 l B z T h d V B D K R r b 1 E 3 1 K 4 G s I 1 R h D a R T t O N r L F I h V 0 k K C 0 V a g S k E W B E 2 H e D d M S g M U / N S g U o H I 8 e p 0 y f T 6 o c h r 7 A G h s e z v J Y x I U J P L 3 3 9 9 V e 0 r r J A G m j M z A U w j w q T C j G 2 h K U D L l y 4 R B c v X Z G F W W D x B M H 3 7 t k t F k 8 M B 8 D z A 7 6 K B v A Z x H Q P A 5 F O O k A M Y E O F k R k H N R V m n z z g N 1 I v m S 2 B G 2 N R T 1 A R r C F d b C h 4 K 1 M z 4 J W Q q J W 2 f h d 8 6 Z L t d + A z s 7 M e c Q H C A C r M 2 z t 3 b k / J b y 4 e 8 L 4 X L l y k T z / 9 m A r 0 A p G p A J / / / v s f x P f P Z l z G l w k w 2 u T x O x k n 3 X N b v B S 0 F B M m F f Y M j I s 7 F d 7 / 3 N n T Y s F 7 / u w 5 b Y g x 3 e M Z m A d l 0 N I b c f c K l 4 k m k 4 p s 9 O K d S 6 x / p t 5 k S 7 C d v / M 4 / d q 6 z H D l l 5 N n r l Y q s p F Q 4 Q z V M M c u R 0 j W L F g M 0 5 N j t L f s t a g S a K H v 3 L l H n 3 3 2 s T w D L S V i q F M v X r S z e j J N D r t D K h 5 U D F y D H 1 0 8 w w T e r 7 u 7 l / s 0 b v 7 8 F P X 0 v J L + U l V 1 J Z W U l A i R Y J h Y K p 4 + f S b j Z t b l j 1 M B B n b 7 + l 7 T 4 c M H E 3 p w p A p I c O S D V U 3 7 M c b K 5 y I P n d 0 a 0 p J l c S C / e 1 j i d f q 3 y 4 B u N F A H 0 N D 6 a Y 6 J H A h w z M f H G 6 d o z G e j K T 0 e l g 2 w / X g 3 e w j l K I Z H O T I s e o q G i Q H r c S I c b / J S k V 5 3 D k A F A 0 E e P n x M I 1 w h j h 0 9 L P 0 S e A D E K / T Y N J A Q a y a 8 f j 1 A J 0 9 + J M 6 p m z Z v k n X 1 l i q N Y j E 1 N S 3 7 U J 0 7 m / w G B F Y g / 7 7 7 7 k 8 i H R Z b j T Z d Q B J D J U Y / E + W F f I T p v L k n X 9 y H H P a Q m J D P W d y 9 F s O 7 K T v d 6 8 U K T d E N G M p A + k t c j P B F l M C E A r k K n V 7 a U T l L g / 7 l z f u l I K u U U J 9 v 8 X 2 b U i F T R f 5 c F J k A t P Y P 7 j + U w d p v v / k F r V + / n i o q K q T 1 R s H F B g O 8 0 8 N H j 2 U q B R x U 0 W / A 9 A J I I y w G G U + K Q f J h W n f L n T t C Q l i z D G J / B 8 7 x H V B 1 z e + H Q y i m j 6 R r T I A E y W c i x X u 3 5 U A O 9 + d a 7 t y V N T g w G 7 i l 5 Q 4 1 X 7 t K t f 4 H t K 1 i R k g F D c J 4 U y w G 5 A Z U x F g y A S q v 1 N o W A J e M / m u T 5 c 5 Y d q k L W Y K s k V C 5 5 V u 5 D 6 L W j z N 9 K M B a + a z H i Y C Z p p i + j c 8 g G J U H l R v e 3 c m a o E G E w c G 3 E m N x y 1 i i Q Y 1 s a m q I c i m C i R u L 4 R 8 / d l T m T c H b 4 9 q 1 Z l m 4 B M 8 Z H R u n d f V 1 V F 5 e J t b A b l Z 1 / K w + 4 R 2 h R j q c L m n d G x s b W B o O y t Q O k D c V y J R + l s j w Z r e + 8 3 J h l q V 1 d 1 e 3 N D A w l p j 8 R U N y / f o t W r f r L A 1 M F 1 J V Y Z D 2 1 c d v F F C c V 7 t y y J e M y s Y 3 B + e 4 w W E J J S q f q H 4 + 2 l c z T U 7 7 H A 3 P p T 6 T + H 2 A C f U k K w h l K 9 z F H f u l u R l F w T 9 J x d P 3 p X / j 5 k q K y o 2 p D p h / Z L b g T A R M i 0 B L P z W J i X / 7 4 v Z D s A Q Y n G J 3 7 d o p E / h Q u a A K w m R u J R k q I B Z K w e K Q m G M F k z K m c G B + F R x 1 U a X w f P x + B D w H j Q v W P Y f H B X w D z c 4 V i Y B 8 u s 0 S Y 2 Z 6 R h q B 2 D l d y w E 0 D O h D x f N N x P f f u H m L j h w 5 Q l e 6 C m V 5 Z y u w m G b X i I t e j a r Z u 0 m B n 2 k I p V Q + F d v m f H S w f p q G 5 l I 3 2 r w P O P 7 b P / 7 v j M + H g l t J w F Y Z J l M 8 p E Q m R n D o I d m D 0 z J 9 f e O G 9 a L 6 q H l L h U y q N l q 3 r l 6 + C 3 O B U O H i t e K Y 7 r 5 1 6 9 Y F Z / Q C q O Q g 6 O P H T + n + g 4 c y x w j S A V v S W D / j 4 u / H d 0 M y 4 l 3 Q r 8 H s X 1 g T Y e V C A K E Q 4 z 3 x W Z z D u A F n W / T z k j V 0 4 L P Y J Q P + f z D d L 8 X t C S r n z M w s T U 5 N h g k N E / f 1 G 7 d k t 5 B 4 k h 7 f j 9 9 2 k + 8 p K K 2 h w p w g u V 0 O m v L Z 6 D p L J J A J 6 l o q Q O m j D k g w D S 4 T D E M s 6 0 p 8 N B u C u p i E p H v P s P 1 0 L / M S q q B y C 4 2 M K X U P l d y Q y k q i V A n V Q E + p t 7 t T W l F 0 m C E Z Y O m D Y U E q B j 8 O C 5 e g Q s O 0 a 6 1 0 + C 6 s Y V 7 P p G t q b F y Q T A D e F V 7 m H Z 1 d f G + D 9 C e w 9 P G m j Q t P X E w W y A 8 4 x M I T G 9 I P U j A V Y B w I / b D t 2 7 c t + h s W A 7 z k 8 V F M r / j y y 8 / l O d e a W X 0 9 c E D I C q / z 4 + t 9 M t 8 s F j D 8 3 G T 1 z 9 7 0 O T l z 0 h u U N k C Z z I m E g g R n C Y W u A U s o q H 1 b y m Z p 3 G u j 4 r L M q 3 2 O v 8 0 C C R W w w 1 Q e U f W A V A l k B T 4 7 E 8 y h 3 T s 2 c 3 9 p E 0 1 N j I r E w O x c 9 J 8 w f a O x q V H P 1 r X R 2 7 f v Z L F J A 0 g t t M x o g V G B I D n R K i t 3 m S l p + R 8 9 f k x D L I m w x U t B Q a E 8 D 6 Z z W K T g Z V 7 D 6 u V S g N 9 w j T v 8 U E 2 x K h K 2 g K m p S d 5 Z F 9 P c M c 8 I Q w L o i 6 W r 9 q G f N z o y R l P 8 2 5 E f K K P 2 l x 2 y o C W w v i z I k j S + b M C a 5 3 s P f U R v J m 1 k c y T / / f C S w O B u L J A n K s D q p w f / O Q x P E + 2 o m i W v P T 3 X r O W E z o r M B r / f Z F R 8 E i 2 U v h C E B M 4 S 8 o f c 9 P z R H Z F A k E p G p U I H H 3 v D K l X L L i Z g A P 2 a d 9 w n u n n r N m 3 e H N l i B Z 1 7 T O U A m b D O g Y 8 l W 8 D n l 1 W E 4 H i K C g v T O Q B J 9 4 Y l Q 6 r v H A v M f 0 K F A Y n s / J 7 t 7 Z 3 y f s k A R p E / / v F 7 m Z 0 L L 4 Q b 1 2 / K s w A 0 D P i 9 6 B s u B E h 1 g z d v 3 l I F N z Y g F j 6 L B W p i + 3 I o x Y U w + K q d 7 G + u 6 7 P 4 w O d 3 1 0 a + M 9 4 + w 5 I S m 6 d a 6 k q q X M N 5 Z k P G J V R + e S P N e p X z 5 m K k S g e D 4 0 H W 4 W t p U 2 2 0 O m d V f 0 A A 7 K 6 B 3 S K w B D O k F d a C g 2 c C L H S Q V J B E I A 1 G + s 3 M V U g 5 q G I w X G D z M D w H z 8 b a D 5 j / F F v p U g G e g 4 m B W O X o 2 t V m U b d c L q e k w 1 V n M Y B M t 1 t a 6 M D + f T J M Y N y f Y B m D N 8 K 9 1 g d U w n 0 x 7 D 7 f 0 F A f 7 r f e b r l L l R U V 9 O L l S / G s w O + B e v z q V b 9 4 f a C f C O P L G B P x 9 J n T 3 A 9 M v E A L B q T R H 3 T z u 1 d V l o u 7 E A A L Z o F 7 j r Z V B 2 h X L W s C l Q E q y g l R H 6 v 9 w V C k b K L A y f j 9 1 q A k l P L r K 3 A F x M 8 v J y e 1 v t l y w / Z T 6 9 P l q 8 F p I L d 8 J 6 s z 0 Y O 5 C F b E n q c K L C m M j I d V 7 S V X m A M H D 1 C Z t v L h 2 Z e v X K U T H x 3 n Y 0 k R o 0 F b W x t L p Q 5 p m T G Q + 8 U X n 0 Z V Z q m 4 t + + I J A P p Y L i A m o U K i f 5 F u n 0 W A B P t 2 l g i H j y w X x Z f w f w q M / g c 7 7 l Q R X 3 8 D r M z s 0 z E B + I Z g T l Y 5 l 5 I p H 7 u i 9 X X 1 Q s x I a F H 0 e 9 j q Y c d D r 3 c t 8 Q u I w 8 e P q I d 3 N / C Y P V b l k w g 8 r Z t W 4 R c A P q K F y 9 c p m 9 / 9 c u k f x / y F 6 o r J G W i z 1 z v z p H l y e K C n 6 O s f O h D c V 3 R 5 v M g / 2 7 p U / l 9 t K P a S 1 S 8 f F N m 0 g E a i x i h t b K B G 0 H J 9 I V I s 1 Q y A U 8 H n b J 4 C a x s 2 N / p A V c 6 K z x c E V H Y U A N R e U A o z I z 9 + c + / l i W 8 T p 2 O H n 8 C s E Y D O s Z 4 J l p + k O r S p S u 0 d c u W p C t b P O A 5 k J T 7 9 + 0 V q x 7 c n + 7 e v S e k i P d c 3 P / j T x d l t S K 0 1 D C T w x 3 I e i + k 0 N T k t K i r Z j w L D Q q I 9 / X P v q R v v v m 5 9 C d / 9 e 0 v R T 3 O 4 f 4 W J P K + f X v C Z A K w s h P U 5 F R + H + 7 F g j T P n z 9 P W J Y L k U n q h 1 L s 5 k N / B F f z n I F 5 9 W u l Q 2 b l I 4 P L e l l I s x j a X 4 2 K M Q K V C e Z q f B 0 M C 6 i M k I q Y b o / F J q 1 A f 8 u Y r 7 G v E g Z n r Z j l / g x W A M J 1 j P B D w p a V l 6 Y 9 x c I A 5 n e s B G R M 5 F A d z 5 4 9 I y s l o Q 9 l p D h I A o k B D + 5 y J g c k J P p M 8 Q a A I d 1 A F E y F h 6 H C 5 D f e H Q G / N R G Q X + 3 t 7 a I G 4 x 1 S A d R O k P z S 5 a v y n I X K m 1 9 l A f D 9 U R + x n O h D f B b 7 D m c a G T V K 2 O x u L p y F p d N y o b i s K l z R U B k w K A n 1 D / 0 l d L S x O I h j k U o 1 P D Q i q p I V a L k D f q W m 5 u b k s D r C e n z + 0 l a S h T E A Z n L 0 y a y V H N 8 F a Y J B 6 R 9 + + E l M 2 X / 8 7 n v q 6 O g S 1 6 m T L J U W c z F C w 4 D h g T 9 n i W s 2 n 0 4 V y D M Q E 6 p b M g S M B c z + p / k 9 o R Z j O g o G x G F 4 s W L h a g D X I 7 4 o N y D G o Y o N c N o 7 6 u B G E o n z 6 9 p K h d R z Z h m R V 6 H M s A A y 6 H 0 R C 9 7 L A x O q Q w y n U 0 g A q D Q Y p 4 F + j 8 p m V W 2 s Q C U f 4 D 5 N r D E A E s L l d s n 7 w 5 M B u n 0 6 h g h Y 2 0 A i 5 T k x Q H v 2 7 J 7 3 L p C O U F n R y Y d T 7 o 4 d 2 + j L L z 4 P r + 0 H N S w Z Y B A W J n h 4 s a O f l k p + Q 8 L A 4 o f d E N M t J x A b U h R q L J 6 B u V I P H j y U a 6 N 6 i 6 F U g T c x b z P h s b H q O 6 3 P M o O M T o G P 1 3 9 a 6 H i p e D L o o s E x P z U 3 X 5 e F I I 0 k K e c W H i 3 v Q k D f B R 3 2 W K C V z i / I F 1 U R n g R Q H 9 F Z T g X w q I B F D c s g o / 9 1 8 2 Z L X F e e g Y H X t H X b N i Z D k 5 j p M T Y F c q Q j D U F 6 O P e O s e o F K 2 W y w O f g V F x X W 8 M k e L S k s o E 0 h Q U S A 8 7 Y Q w r A 0 s 6 J g G / E 1 0 Z / c / S Z H 3 5 N l j q 2 0 i G j R g l 0 W 5 a T N I l w r 8 9 N m w 9 + I S 0 6 K g i k w Q g T B u b h h Y D V W O M N i q J S V F d V U 9 / A C L 0 Y n K O n b 9 z U 4 2 2 Q y X G t f S 7 q G l m 4 g u A 3 o z J D h Y P R A / 0 7 t N o w g s A 5 1 g q o R h i D w m K a y w X 8 H n i A Y O A V K m 8 q w N h b X V 2 N z F 1 a C i D 5 r f n 6 d i q R h O I a I 3 X F B P z V d Y c j f U R T 0 / 5 5 9 W w l A / + K e M k r E 6 D t o X K t F K n c 7 h z q n c i X v W M B k A I V G Z 7 g C w 2 a o r M P V S c W m J 7 g K d h O f c G N V F B / k L z O K n L m V 4 m P 2 v C M g z q G X O G d E m M B k / v T p 0 / p x I n j 4 U o F Y 4 k Z M 7 I C C 6 y A / L B A L h e k 3 8 d q 5 b l z y t i x 2 C B v P K A / h H E 7 o 6 6 n g + d t L 6 J U 5 E S T R S O U Y Y B A p s 5 I p I 6 R p F Z q n l / X V i p k t A + F D D A Z s 1 K k A l 6 N O e n B a z U p D V a 5 T Z s 2 z f t + r I s g V i N W q 1 6 + e B m + j r Q b 3 T l 0 q S O X 3 k 6 7 K C + / S D w Z 4 q G 1 3 2 2 t B m G M T H j E m I A + R S L A G J J o s z Q Q 4 h 6 r j p g 4 i T E p 6 2 + B 9 R G N B d J h 4 c M c L U y L / 9 d / + R 3 9 6 U / n Z f o I 1 r 9 I J f / R E M G E D u M C + p K p A o P W m F Z i E M / N y A q 5 y q 8 H i Y T 3 j E i m 6 G O 5 I 4 X f 8 T 5 g u 3 j / e U b e I L e 4 i s a m S 8 O m a 6 t x w u B 9 Z w 5 8 x o 6 t 9 1 L L z R t 0 5 O h R G p 7 N o Z c s W a C G G 8 x O T 0 p / a W N t r s w q T d y S R m N 9 W Y D q i i M P n P T a 6 e b T t / T R 1 n y q q 0 g 8 k x b 5 8 8 P 5 H 2 X B z H g m c V j K Q A x M 7 0 B / 7 n 7 r A / F q k J 0 4 W A L A + I A B X P S 3 l M E j R / p f a v h A 5 S / m i O F X 1 f L n s C g M z P H o L 8 W z 5 k G 6 f v f 9 n 2 g 9 9 + c e P 3 l K X 3 7 x m Z j 4 k 5 k V D K k G z 5 L Y K f k X X u b G m f Y e g Z B o T k 1 r g Y M s x v / m 5 u A c q w d 3 O c b K s n C U n e O w e U M J l R T H N z K 9 b 9 g u P s g M o e y 5 V T T t L Z E K g w z L B K E M + l / e o + 2 7 9 t L U C k 6 l L s 8 P 0 s 7 a A O V Z l s t a C B i 7 w T J i U B F B D J N f C F h 5 y I U + U V O j 3 A u J h P t R 8 T E 0 g H s w s R G f W 8 g a i H s w i R K V k 3 N d 0 r C M G u Z p w f k U w D 2 o 0 N e v 3 6 D d u 3 e L Z X P K 7 6 a J s S H q b H s s A + a Y s g H g / S A 1 c T / U O h A Y U 2 Z 2 7 9 4 5 j 6 Q g E g i 1 G O T 3 8 r O C T C L E 8 J J g 5 p D P H 5 k b h W k z I B V C b X U e r a t f + p o e 6 c B 2 K U O E c h c 2 s o R S i + m j s J B p s Q S K P X 9 f g I d B e O 2 3 F Q A s Q a h I 8 F 8 7 z h I y E f x c c W 7 f b q E N G 5 q k n 9 X R 2 U l D 7 4 a F I F D l j h 0 7 K l I p F i b / U r U G o j y w L S n U Q 7 g l 8 Q M 0 M Z Q H R X + / W l P j 3 Z R D p H l N o U + c h 2 F o 2 b x l E z k d T h q f m J D h i I e s 3 p 0 5 e z q u d A X a 3 r p k c 7 f F g P c x U z f i S y g T W E r 5 f V R c 4 K D t 2 x S 5 V x p M q L a M E K q 8 Y h O 9 G l Y t a j x C r R S Z M g 0 Q C s R K B F j F s B s 9 D A K V F e W s 0 l V L B c d Y T l 1 9 H V U l c J p N F Z A u / / z P / 0 r f f P t L O c f A t 5 F w 6 I O d Y x U T H i S P B 1 y 0 p 0 5 5 k c B z Z I Y J j q k m M O a A 7 J i 9 D N N 4 P F J D f b 6 c Y G d 5 q R e x h G K J h P c L E 0 k k l J J O C D m s a O z b E 3 8 f r f e N j B k l J n w L j + x / K J i d m R S z P U z X C N 0 9 P d L K w z c Q a h v S 4 K C K G J U Z z r L P n j 6 j M i Y V y A Q p 8 O b N u 7 C j 7 3 I C F R m S E Z U Y 2 5 R a 1 U V I J 0 g v Y E M 5 V 2 Z t 7 I M P I M b 0 M A w A 1 a 7 3 V Z / M m 4 p H J j Q h 1 t 0 7 F g Q I J f / w G f 6 H c 2 l s V R A N U s 4 V c O j 1 p r e w z X I g Y w O 7 P j 0 G p T L n w 4 A M + l k A N d M 3 P U L 9 f a + l J Y e 3 O I i C j j s s a P A Q x 4 x b e H N 8 / / 3 5 8 J Q O s + j l 1 O Q k 7 d u 3 W 6 x u y w 0 Q C H t j t T z p 0 y m R e g s D R E 9 3 r 5 R d I U t X 5 0 L N M l + P Z 9 j A c 6 6 y Z L I u j B k X f C P + y Q d w j F h d k G O c B v k h N p s 5 j 4 R 4 d W 4 l Q s Y k F H 7 z h 4 6 q E q e o R l u 2 b h Y X I q h z c P H B o v k w q b 9 l 6 Y O + w u e f f 0 q f f H J W j A u Y N Q u g 0 m B 8 7 H 2 Q C X g 3 N E r f X W u j 3 d v U J m h Y C w I b S w M Y C F / I V c s K O B 1 z b d d n C i j 2 y x 2 5 5 E v C W o p 7 o 0 g S 7 5 j / Y T 1 A 3 C 3 p H K e 7 h P Z y I G O e E u 7 F + 6 F r E g 5 u S Q 1 Q + G 8 7 7 9 P F S 5 d l y T H M o 8 J e t g D I h G 1 D j x 4 9 T G P j E z I l H 0 Y B T G o 0 n X v 0 I T B P C + N B y w 2 o m B j w / a t f n K H y I v V O J z d 6 a U e 1 M i D d u X O X D h 0 6 G F e V s 0 I c j q W S K + D w w o v c s I q Y F P g z I E 3 4 L 0 i E N H m u H E h Q K / c p U m E z t t j 6 t l I B T U i c 5 P c f A q m P B 6 5 6 + C 0 D m K i M 5 0 7 u F y d X k O f T T z 6 O 8 i m E W g V H 3 s G B N 3 G n h O D z u A f 9 n O U G X J 3 O n T 1 B p U U R 1 y C o Z 3 n u O f E W r 6 u r J y x 6 k w h 2 h 1 0 q t w E m E E b O F k e Y M E I a f W 7 S d K z I B a J B S k X O 1 f X 5 d W 4 l Q s Z U v o L M r 6 e R c b g c a j 6 S C b H A / k n 7 9 + + J M g g Y Y A A W 5 v 7 l d E k C I I F 6 e v u j V D p 4 6 k P l a + 3 L o d / d G q L i 8 p p F B 2 L D Q C X n 5 w E w s S c 9 X 0 k I g V h H m i j h o M n E f / A / f C z 3 S x o O M o O M G S U K 5 v u b f l B A R z 7 P t X j B Y 5 o J r H y v + v p 1 S g R w J 8 K a g f H I t h T A W B S w K Z K i r 4 T w q N d P E 1 M e 8 s 7 O U N D v J T + 5 5 x l Y 4 s H G E g q V G 8 s x G 1 e v h A A h w A w d R 8 i i j i M B S Y i Z s O F z y / B L T H 1 b q Z A x C b W 5 c v l V l d U E m J s T A S p d S U k x 9 5 8 i b j 3 o O 9 1 v v S / u Q l g J d 7 l h p w A V 5 8 z R 9 e a b M q W k u f k G 9 b 5 o p b 6 2 W / T q + U 3 y T Y 9 R b 9 t 9 U f 0 S A c u q Y S 5 Z U u Z x C x Q 5 D H E 4 G G L p W A V F n k i a J p O c p 9 J J W 1 5 k r A 8 V b 2 H E D w l d I 0 4 u + v m A 5 w h 8 6 T C Q i 0 F v 7 D s 1 p 8 x Y A v j m s X 4 o M 2 f h 0 o O F J p f L q I U K e f n m Y 2 p o b K C 9 + 3 a L 0 y 9 8 B J t 2 n a C N e 8 / S l o M f 0 7 d f n 6 A 9 e 3 Y I 0 b D 2 B d 5 x I a B P e P f l Z N z f m Q i K G J a g z / m P h K h r C O Z + 3 Z e K r W 8 r F T I 3 H 4 r / 5 L l D h O 3 4 P 0 S A I y / 0 N B I A p l 7 4 v 7 V 3 d M g s 1 i t X r t H F C 5 f E p c d Y 9 u A I i z U n s D 6 E 1 V w u 9 W c Z g H 5 Z / + C o + P D B F 3 B 0 R O 0 Y g r U L M Z 7 k 5 D D u c Q p R P v v s E x n 0 v b z I O h F t 7 1 x U t u G o P k s O 4 a f g e T q E S R M O R s 0 z K l 5 E 1 T P X 5 t W 3 F Q o Z q 8 6 w / p z a 4 K V D V e 9 0 y o c H T C M Z 1 F P z s X 0 N S F R S X C K O p g c O 7 G c p s U d W M c r T K h 8 q D I g E y W Q A t 5 / l a p S k Q k 7 1 y 8 K Y 2 D 8 X e 0 u h j 7 a 5 I k A n u a w + 3 u K R N f Q A v M f 6 D e t l 9 j O W H 8 N 6 h D B o G M A z v 4 9 / X 3 o + k v w e + I v 3 w R H H C I o 4 E f L I f f p Y r X e u r m G g N 1 P I m F E C E / R g 2 S o t L a a P u L A + V D w e d N H 4 L P a n s s v 0 d 4 x B g T B Y G h r n m C q O L D P A F H g r y v I i l X i p g C m 8 u q Z K Z h H D Z e j S p a t S Q d H f w 4 6 R 8 Y B x s F M n T 9 D k 1 L T 0 7 w w 6 h p M f c A 6 T g g P / i Y o X D d q K G J 2 u z m P r 2 0 q F j E m o W Z + q C B 5 W Y w p Z 9 c P 7 f K h o e e W m i 3 e 6 x H K 3 0 L o U q K x d X V 1 i + X t f Q A M 3 E V K L v r S 2 P h A P D W P O d y 1 i T M T 9 D e v q Z D U m 9 P 1 A v S l v q l U L n 2 J C I I 4 h R 6 x k i r 7 G I S y d V F q O + / 1 4 j y Q D / t U W e q 1 g s F F A C g v r v A E b i 8 e i C 0 0 X 5 I e C W X c T H T x + R l y Q e r p 7 x I o G D w m s 3 Q A j B f z 4 7 H Z H 3 G k a y w U p j 8 I y + v 2 / f 0 + N j e t k + k W y g M s U d g e B J / r T / t R H 7 Z k H O l h J g 2 A l k j m 2 x p b r Y p C Y Y y m P i j S / z q 1 E s F 1 9 3 I 6 m Y c W x t a 6 M y v L d 4 e k b a I G H Z 5 x 0 v z 8 y X o F M + p A A 6 Z Q / c l 1 2 C x k f n 9 A 7 b z Q w q X q k s m L V I y M x 3 h f + 6 c J L O r a z k h p r S 9 P 6 r p H R C b r V X 0 I u d / K m c k M I / i O E Q H 2 Q 6 R q I u V 5 E p m 7 o a R u c T 2 r j t c h 8 K M z W x X L M m M b R u K 6 U V d b o n e Z X C h n r Q 0 1 6 1 G 4 L y B w U 3 P j Y C J X l Z s 7 t P h s A 1 S V Y p N Y q / P W v v 6 F P P z 0 n 3 u W f f v p J m E z v u 5 H Z 1 l h C H Q N q a e p 0 M G U r S 4 l M s T D k U i F a I p l F U S N 9 J w 4 S W 8 4 5 l J d z P z O m v q 1 U y F g f a n B M L U i I V X 2 m W b 0 p L a s Q 8 + y H D K y X / u r 1 s E x n x x Y 6 X a z 6 Y V F K L L 6 C q e e X L 1 + R j b M x X + p 9 w e F w L m m u W v 9 Y K p 9 F 4 x A J s Q T i P / P S V K y O 0 f B I m j X m U F 6 R m e n v Q O b 6 U N w C Y q w D M c Y 4 p q c n Z V 2 A D x s 2 K q 3 d J F v w Y F J f d V W V T O / A p t U w o x 8 5 c l j W Z c B 6 e q h A s V A V b n 5 6 K i g t s J F / a l g q a z q o L k y u / 6 T e V T g D L o X f 3 U o c D K 3 I s S E M r s k x r l n v U + m I + U C M J L H 1 b a V C x k Q C 5 4 X s O w v M z k 5 T U V E J z X q S 2 1 B s L S M v v 5 A 6 Z x v E m g e j A A Z 1 s a o Q 1 p I w A S v V W j c v Q M X C U m C 3 b t 2 m G z d u y k A r j B p W M 3 a y q K s q E U v d + T u D O i U 1 p O N S x r T Q 5 I g O I I e V Y O F j o / r x u U g p T S Z D t n T V 1 e V A 5 j w l O J g C d 7 t y y O f 1 c M U p T e g w + q E D 4 1 T Y 3 r S v L z K T F v n 4 5 P F T W S Y M 5 M M 2 o F e v N A u x U g W 0 h b / 4 f B d 1 v X w i z + 0 Z c Z I 3 d Y 4 k C R F N Y X K E C a P j c J 8 J Q c h i Y g 6 a S F H H H P D M e H V t p U L G j B I I D u 4 / + b k 1 7 J q u I n e O 2 g H Q u u h h J l u a T O P l u 4 X 7 I g 0 N 6 8 T y h w V a M N k P 6 7 W 7 c 9 w y b w q k w s T E x q Y G y c 9 U g A o M 6 Y T G r a p 2 H T 3 q n q H G U j 8 1 d + W m v Z h / f E T e K 0 y S s M E B J I m J Y 9 M 0 i a z S S S y B H J e V 5 s + r Z y s Z b N e e d m R M J L i d d t p U 4 q a c v A J + l z m a n p q k 5 r 4 K y T Q D 6 / G H h k + 2 e B Z 0 K 8 K K Q q j 8 M C J g e 0 5 I L g Q D G C 4 w Q V F t z J 0 c f r j 6 g P J p i s o q y r l M i u j q r U d 0 b O 9 6 m Z J v d 7 o X X j v C g m R X M l J x h B i K H N p U L r E + F h M 5 1 u T j c 5 j K c a x X O l L m c j 7 W 5 n K s e H T u 7 F 4 q L E p 9 F 5 T l Q s a M E g i + Q E g 2 K z O V B p 7 W / w G F n T W L + + i h L w U n V b g i Y X q 8 l U z A x M Q k S 6 z 5 a 6 U v h B d d r y l k c 8 t e U 7 t 3 7 a Q t G x v o t / / p C 7 X k 8 v k L 9 L K t T f a I Q i V f D G o q e h I Q S W M N F u l j 0 k A y j s N G B 5 z r N I l j Q y h I + Q X w e 4 x f 3 1 Y i J N H m v F / A I i M Z x Z n k c i d e + O N D w Y J 7 z S Y J 5 C e m f i B O B v n u E O 3 Z W B y 1 S h E c Y G H C / + L L z 2 S i 4 Z 2 7 r f T P l 7 v 0 1 Q X A r y 0 V P u 7 3 c p q k W w l j A t J A G h W r a + a e 6 P s h v V S s 7 h O V j w M n R L 1 / J p B R o w S C x z M r m Q h Y J 9 I Z f K j 9 q L 5 x B 1 c a f Z I G Y G 7 H J m 3 J W v q g V i 2 k I U D 6 Y Z M 3 7 I 5 f V r u F R k b H 9 J X 5 w N r i J e P N 5 O d + W D w I n f i H i d R B H D Y 8 q H N m y H w y C X F A I j 3 2 x E E 1 w o p c e H d c d 7 s d c e v Y S o a M G i U Q f I R d A F V m D U y o j v i H b I w w g D f + g 9 f p r x M A y Y 9 + B 8 b 6 s A 1 o X 3 + / z K c y l T I W g U C Q c n M X X v A f n 1 2 3 r p 4 K 8 l z z F t Y E a d G n w 0 K d P 1 2 4 K N 4 d 7 n j P A l + s R B E S K Y I Y k k S I p o 4 l l m O k g T j q X G L + X j n W x G p a X z u v f q 1 0 s D U / 6 1 p C O 7 g 8 2 F 6 R I / s k z f g d d K P b r T M 7 8 l r W 4 w 8 J + a 6 Q L N + V D l D J s S s H F v X H 1 j l Y w w 8 q Y F 5 u D u 3 c t U O 2 5 o R 0 m J 6 e E u v g + f M / y e x c 6 1 w r K + C x A a l 3 8 W m Q x l 9 + T 5 W V 5 f I s E B F q F q a b 4 J l Y 6 m x 0 1 i G b 2 0 U D R G J S a A I Z I s i u G o Y g f C z k E a I o y S N + e 5 Z j 2 W k j q P 3 3 W K I a H 7 5 g w E u / / O Z s x l W + r C D U l l I Y J u z k 5 s L E Y o r g z 3 8 Q C g v Z h O j E E u a K w Q o I d Q 0 S / / e / / w O d O 3 d W K v G N G 7 e p o D B f p s 5 M T 8 / K 7 F u Y 3 r G F D d a x K C g s k G W V r W i + d o P 2 H j x E / + 8 P t + m v / / y I W G h R e S E J Y y s x T O x 3 Y w i l p I g m j i Y V w s 5 q L z 1 6 j X 6 0 k T 4 R M i F G w x C 2 7 j G R k G 7 d I A D W v Y D f S 6 G g j 7 7 9 9 a f 6 2 z K H j B s l A B A G q 4 y q V k u l W d W + D 1 U F x N 5 S S w G k v s m 7 w o I C k V b w v P j 8 8 0 / o y O F D M j P 4 z J m T d O n S Z V m P H A t c Y k 4 T K r Y V 8 L q Y Y k k W Y i l A f K m o I E 8 k G c g a T y K M e a L T D J l Q u N I 4 6 n 4 T i F W e F + C + G c p d E 0 2 T z a h 7 5 l j 6 U D j W h B M T u 0 i v g B y X l s 5 f u z A T Q D + T M z 2 z 4 f U M F i q c o 9 m Z G d p R r b z Q P 3 Q 0 M Z l q L R u 1 p Q q Y u N v b O 2 R 1 J K h r E 5 N q w w E A 1 j t I I p j E o Q 7 + 7 G d f 8 r 3 t V F V d x f f Y 5 b o V 2 C 0 f g 8 V F R Y U s F T x R b k / x 0 D E U + T y I A 1 W P D x R B N H F y H E E 6 u d 7 D i u A c 2 T S J F G E M g f S 5 P j Y E g 4 S S c 5 F g i J E e p M N H d s W t W y s d s k J C e Q J z L L Y D s n F Y b U F 8 F e d D k l J w M N 1 W h Z Z b J 6 Q B L P g C q y k M C e j 7 f P n l F w v 2 L y B p z r I 6 i E 0 L c K 8 h H o D 5 a q 3 3 H s h n E d Z t P 0 F P n j z V V + P D j J 8 p M j E h N B l E K i H m U F 3 o J 4 d N k c P P p J B 7 4 x J L E 0 c C 3 4 9 n G T L J N S W t i k u y R E J x V e U o 8 4 G 7 t q I n B 9 A C c a Y B H 6 q q 1 1 C a v m Q y 8 H p 9 T K g C k U I Y B I Z E W g x F h Y W 0 f / 9 e 2 r 5 9 m + Q 7 y g J S D n v 3 V l R W 0 D X u Q 2 E r n a M b 5 m j G F x L 1 c C H k u y w E A Q E k N u c h K s o J U l M J 9 4 c 0 w U w Q I u F + H O P e 8 D W u E 6 g X O B Y y W U O A K i u x K t T 8 O p W J k B U S C n g 1 h U 6 n I l J l v t o m F O F D B N b Y W C p 8 f r + 4 J K U K j E V 1 d H T Q + R 9 + J I / H S / s P 7 J P d 4 k + c O E a V V Z X k n R q m b Z s a F h y z w p t P e D A R E o R A P w l S K i J 9 t l d 5 a V + d V 8 6 h r l 3 v w r A J r j E 5 9 D 1 W M s k 5 j n G / E M j E H L g P B a K d + + S Y + v I s Q N Y Q C g C B 0 D I 6 Q x g v U R l r x Y c i s d x J 7 L u 7 G J C P M C l j D Y p U A G 8 I r F / h 8 f j o y 6 + + o J r a e g r Z 1 Y b S 6 G t h Q L e y q o o l 1 3 B c i Y f 2 7 3 a P S 5 W d I R E H + G k W u I J 0 t N F D 1 Q U B v l G T h W O v 3 / S t I u q g I g 2 O N X G E P I g t p M I 5 B 2 Z U V t W L r D B K m D D i V Z m 6 s U y Z R z m X 9 W t + O C j L j 2 5 E 0 g W 2 5 7 S n 0 A n D h m / 3 7 r X K O u q 9 f X 3 0 + 0 t P q G d w n J x 2 V s b 5 M S i X 3 u 5 e K R f s n B h L K B B i x k c 0 P g u + R M g E g h S 4 A n S 4 w S O G C K Q p Y o S o c w h r n 6 v 7 Q B S r V A o T C c e G T J p E y m F W j U 9 9 d B I b c s e v T 5 k I W S W h p o L Q 3 e c o K K 0 V M n + + 2 r f W p R Q W l V w q p L U P Y L w m 8 b N w 7 5 v h C X r R 0 a s W 2 N y / j z 7 9 + B x 9 d m w j e c b 7 6 d r V a 9 J f g k F i 9 5 5 d 9 I d / / 4 7 2 7 4 v s m W v K q H P Y Q c 2 d L J 1 Q 8 U E Q T R y Q 5 U C 9 V w 3 e 8 r G J c a 1 / j G U X 7 k e a x E w W u Q Y C a R L N S + M g B I O 6 F 6 C m 9 X X y H t m C r D F K m M D F w 5 k b I g e p V g h i n 4 t N h 7 U P r 0 + t b f 7 2 7 T t Z p y 8 d o P L v 2 7 + X r j f f E J e g h Y D + z f / 9 / h n d e z F K n 5 4 7 I Z 9 D w L a k 8 J 7 Y t X O n 7 D x v + k s 1 N d X 0 9 Z 9 9 J e N b / F G u 1 C F Z q P P H F z n U 8 Q 6 + h 1 z x Q T B N E B D N b V c E U o R R M R p N X 2 C O / B z M v e o a P g u y m L S I I U L S u T 4 o z w k 1 0 O t 2 Q R 7 E r 0 e Z C r Y b b T 1 Z V 1 P r X D 6 a n A 3 Q 4 6 F y W b D e 7 s C 4 B h Z i 5 5 e 2 t I x r D Z 6 Z a S r 3 3 K f S k n z Z 1 f 3 R o y c i Z c L S g C u c D f o X / 3 R U U g y u N j Y 1 U n V 1 l V R y B A O Q A A O y W C c P l j u Y w j G + B D M 6 p n s A z X f b a N e m G i H K Q s D m B L g f M 4 G t e Y 6 j n 1 7 k 4 k V E g p g 4 r O 6 B C J x W U + i n b Z V e I Y k J I N T N b i d 5 f L h H E S Y s e b Q q J 8 T h c / G K A J G 0 q 5 G K + X l B H / 3 m b 3 6 u X i a L k J W E K r d 7 y e 2 w 0 f W e A k U o 7 l z b O K D 1 V J U L V q S 1 R y h g X 5 2 P q o t U P 0 p V v m g T u i E X Y u T A 0 L s h 2 d h 6 d G x U J h R i Q + s Z J i a k B w Z q 8 3 L z Z L l r b D J Q V V X J B H k j Z v T c v A L a s X 0 r l Z Q U y f M W A n b Z O H L k k J D X m u c X 2 3 P 4 3 S D l m D y c L p I G s T 5 X U i Z I 6 0 o C 3 C c G o Z Q a j 3 R I p m u d T k U 6 I R N U Q U U g B G y p 4 / U z q b g x A c E i a + 9 x r C c S 5 u c 5 6 Z e / + k K / T f b A d v N F 9 h E K 6 O 7 1 q 4 2 9 W D p J E E K B W I Z U a B T X J q k + 3 x Z / 6 k M i I D + u X W 3 m f k W j u B h h N i / S s L Y E J B P y 7 e 7 d e 7 L x N R b R T A R 4 q m M H e v j 6 A U I U z v I L 4 m 8 Z I U 8 U m U A S H S N t K 0 s n W P a U 1 F H X 7 v Q 4 a F o M U I p M I B E a D h D Q S C a R S i K Z l H S C H 5 / M y t W O s H / x l 1 8 t + + 6 N y 4 G s 6 0 O Z U F 8 w q T M c r Z Y q E A R V i M t j C c t W Y P v N d A D C j I 2 B P P D 6 L h V X I c z o b W x s C E t 3 r E B 7 / / 6 D B c e R r I B z L f p S i i w h e v r G S R e 4 v 6 S I o / o 3 i j h M C i m f a D I h r S I / m k y I F Z n w G U U m V a 6 6 r C V d H + O a l L 0 i l u l D Y X c N t W V p / L q T y Z B V V j 4 r 3 B U V U m h h M o V j D i g w D k Z S r T X M + G 3 U P Z L 6 o C w q M c a S Q J 6 F A H M 3 V k 2 6 e u X a o g Y L P A v z q D A t A 2 A N j P r H Y H i I S C R D H i k P k 6 4 D y u r U h l m y C V H 4 H K R j M s E S a M p P f U 7 F p l w N w S J k U t J L G S J g p A r Q t 7 / + S t 4 p G 5 G 1 h A I K c r n Q J G O R o Z H M N o W B s F Z J 1 T 7 k S t m u a f J j M U L h O r b I O X b 8 K K t z z X E l F c g B 1 6 X B g Q H x Q s e 5 w 3 i E I 9 9 1 L O W g S W U t E 6 Q 1 l s D b R U k k m M p B J k g m p d r h P l 2 u U e U b I Z C o f n L M M Q c j o c r L i / W 6 E d m J r C Z U Y z 3 U C 2 S 2 a p 3 C h Y C Y 0 0 X 1 4 L B W 0 T e a m p R C p V x o g m A s o M r V 1 N S K J T D e e F V b W x t t 2 7 6 N 8 1 e p e w j M B J X n / D 3 h W B + j T E y a y x 6 k x l K f v I + R T D i + + 4 o l H N J Q f r h f H 8 v n D a l w L S 6 Z M N j v p z / 7 R e b n P C 2 G j E + B T x T q q 1 l F 4 M y G z 1 Z 0 q 6 U L g W M u E b 5 5 7 Q F b a m I H 9 W Q A U k D a w L K X L H b u 3 C 6 E + r d / + z 2 9 e f N G V E C E l p Y 7 1 L S + S d R D E A k V H V I m 3 6 U q P U z j q v J H g i E V C O T x G c 1 C l x F f F 7 V N i I V z l W Z i a 7 l G l z H H m k w 4 P 3 x 0 b 9 w 6 k k 3 B j p 2 a s v l f W Y m L m 1 5 k s H J H U h m N g l I Z L 9 K L Y 2 l B 1 y A w l T z R T 4 N J G n v d Y v H L z Z s 3 6 d T k 0 N f X L + N U I O S 7 d 0 P U 1 d U t 5 v X i o i J N J k U e S J O J W U g q z n t o B 0 j j Y y O V 1 D 2 m H 4 V y w e d U D D J d 7 3 L q c 0 U i R T S U p + V c B 0 U i X d Z a O 8 G c q T 1 7 t 1 t q R n b + y 2 q V z 2 D H 1 g I u J N V S q U z X Z J J j U x h I Q w F b V J Q 1 g G m f L W o 1 3 f g I s X Q K M D G 2 C x m S A d y J 7 t y 5 R 8 e O H R X L H 7 Y f h T V w w 4 b 1 Y i m U S i 6 B 8 5 b j S Y 8 h S 4 R A 1 q D S c G + Q q g t V I w e p B s J 0 D S u X M v M s K S 8 c c 2 w M T 4 o 8 h k Q g l T a V c z z H 4 S / / + h f 6 z b M b q 4 J Q T s w i 5 T d V G a / E f 2 w B h A u J A 7 O J P 7 V 2 S K W G c B c G f m c q e 0 N D v R s Z G a U T J 4 6 L k c I 0 Q P B s g E F j Z n a W 8 x V k A A m U h O p m U i j y I I + V F A q T C F L L c m 1 w P E R e H 5 O Q J R o k 0 6 t R N b 9 K 7 r G Q S U h n L U s j m U A i i f m c j / P y 3 F k 5 5 h Q P W d + H M m H X j h I u d B Q E M t 9 k v C q I i M S C W Z U L T V S R t U E m w B t E J i w M / F a 4 F i W y e O I + T B p 8 + b J D F r D k D 4 T T p Q n i v M M z p q e m O Q 1 5 q C Y T 3 m R S D I y D e I Y 4 K o 8 R 4 z N K x Y P a j T R M E l W u R a 1 9 D j V h 1 F z j Y 1 V O l l g H R S p r g 8 k x k w m a y X / 5 r 9 / M q w / Z G r h d i 5 O a p W H r R i Y V M p s z W j J c 6 9 e q Q C w F o 9 O k k F H g I N c q J t i L t 9 H L L M c C v x 3 O t J g Q a A V + N y S M O Y b X A 2 J I J n V N G w s g h S R m A s 3 M i E P s w J i N f m p z 0 f V O J 0 1 Z B m I j B A K p V B 7 j s 9 K Q M Z E k 1 v f J M 3 U w U k i O O V b l x e U n x 7 o M R U K h f J W 7 E V T 8 v / 7 b X / P b x 6 8 P 2 R h k x s x q C Y U F T s r P s 6 s C F X V A F 4 Q U l i o c a w u o C l f H p k V d h c S a T W D p w 2 + C O x F W i j V 4 / f o 1 t b T c p S u X r 8 i O 7 j / 8 c F 5 2 7 Y B L E l Q 7 I Q Q I Y I 4 5 Y K 2 I m z d v i + n 9 8 a C a q 6 T y T M W S t y b N E l R a J O + N x F K B S c s x 7 l P k V f c Y M o X L U B p J k E l J J q h 6 N d U V l M v v E l s P s j r c b u 9 b d T X s 7 v 1 B C t m 0 w 6 w D a / o 5 x c d P O d K y F o t 0 7 l R I G s 7 R w W B V R v 5 p u 6 Z R d w A 5 S q A u Z R L Y M + v U I g t e w t Q N a 1 1 n V z f 9 7 K s v Z P o H t r o 5 c + a 0 X E d F R j 6 A P N E B Z A R h i D 8 z K o O 5 X q + H O j q 7 a L L o q D j Q C m n k X h U r g u l z O d Y E k 2 s g j o r l G N e k H 6 a J x P c J k Y R Q C D j W J N K x L F z J s Z 3 m 6 O / + / q / k / V c T V o V R I h a H 9 t d y w U X U A 6 h / K D B 1 z A V l Y l 1 4 p g B N 4 a s + F g a E t T o k f 7 M X s 3 4 b j S y y P x O M B 5 A q J c X F s l 8 U C A Y y q U o e k n 6 R / O 5 5 g f N F x z k 5 u e K 1 j h W Q i t a f o Z z c f F X p Y + 5 T e a j y E 2 m S t 7 g W v h f a g p J I K s 3 c i x j l o c s t 3 F f i A O 1 C y K Q k E / + h 3 / z 2 V / r X r S 7 Y b n e s P g k F + H x B a n 3 4 h i W O 9 k T X 8 6 b Q E h u v d I k h m X A s U g p p k E 6 Q W p x u C Z B T K s 5 O l O X N 0 e F G t W a h k h C R Y h s d H Z P K C J c i w F w 3 9 1 j P F w v K o h e i y x 1 m O W w j h f Q x Y n 0 u j Z I c g 0 T q W M V M H K S J O m n I p I k H M v F 1 R S o T w 4 s 8 Q i a c / + a 3 3 8 r K t q s R q 8 o o Y Q 1 u t 5 P q a g q k A K S V g 1 T i A g k f o 8 D C k k p L K S l M X c i x A R W B g 1 Q S B F 2 B + A 9 / X + Y x O m u n x w N O 6 u z s l k m D c I J V E m G O p q Y m p U E J V 1 y d b s 4 l y L F K w 3 o T b S 9 e i k c E P M q V i T w o Y 0 2 X 2 t U A r O k H h S W S P C + S T + E 8 M 7 E E E I b v 0 2 n h 7 x b i x J A J Z c X B S i b M c 9 p / a L c s B R 2 v z F d D s L V 0 9 K 9 K C W X Q c v e V e E L b w / 0 o z J 9 C H w o S S / W f l M S C B F L 9 K o n D 0 i l y z H + Q J S p v G E p i 4 Z o 6 D 1 + w Q F I i f 9 4 P I B k k m q O 8 0 C g d X m + n n p 5 e G h + f E P J v 3 b Z F j A 1 K k s g H 9 L E J S k o h H Q O 6 7 R 1 d t G f 3 T h o a G p Z Z v C U l x T Q 0 B c J q b 3 I J q k F R j Y u W S O Z c 0 h Q 5 5 R o T B W m G d O o Y p N I x G j m Q z J B K G j o 0 f J p M a B S Z W A U F e f Q 3 Y t V b v V j 1 h A J u t f R Q g L t E U e q f H I N A O D Z E U p 7 Y i k T q X A V t t N A B 3 O A j l a Z O V A z o y B z I 3 3 C a F X E T 4 2 D x 7 O f 6 i r / 6 v 7 r 3 1 E a s I K Q q P i A V P e Y Y p y r N n K t w 6 3 Y L 7 d y x Q 5 x f M f W 9 t q 6 O Z l m T V M t / 4 R 5 N H A R N G C t 5 Y s k U M a H z O U i D a 4 i R p s m E 4 7 B k k t h C J i 2 Z 8 v J y 6 L d / 9 5 / l N 6 x m r A l C A c 0 3 O i n E x F C S y p D K k E n H I B H H x g J o J Z Q i k j k H G X Q s / / U 1 f J F c U 9 A p c k 8 0 5 i X E g S X b F y g B r q 7 6 Q B 9 x D B T n B K U / h Q o N q E q v 7 5 d j E + a n w Z L X 3 d 0 j L k b I E 3 8 Q 3 g y W P p O 5 1 x B G 0 j i g f y W x O k d f y / S X Y i W S n I M 8 O D Y k 4 m N I J p A p o A m F g A 3 a s C D n / / i H 3 8 h v W e 2 w t X S u D U J x 2 d O 1 5 n b + R U w O y 5 R 5 E M s G 9 U + I B c K B P O o 4 W k o h R E s q Q y A c C 0 n k v y X W 1 y U y f 3 V y U p C c V 9 k f V Q j 4 M Y g s x z h T h y o + 3 u S R b T y l 0 k u y P u Y T x O o + a 1 D p i i A 4 n q O W X p e s p R e + J 0 w i c 5 9 J A 1 H M N X 0 M 0 o S v x a h 5 I q E g n S x k Q o x z T S S x 8 v k 1 m f 7 x N z q P V z + Y U K + l P N Y C 0 G p e a 3 7 B v 0 q N U U V L K p x b p Z O K s Z J S X D J x k H M h i f y 1 n M s J T i W W v 5 b j K M R J U g y I B V d W F W m g 1 o d T o 4 5 R s e 2 2 E J 3 d h D 1 0 1 U V V 2 d W 1 y H k k z R q C n E 9 Y A h k x b o h c M 6 T h A G L w O Z 8 I S U y a I Z S Q K I p c M W T S J D I S S o w T h k g i m d R S 0 f / 9 7 / 8 q a n O C 1 Q 7 b n T V E K A A F f / l q G 1 c p J g t L K i W V Y K g A e R S p V J o m l R A L 5 M A x Y h X A h M W J p W K J 5 J o c M k x a + H B h o D 6 b A w v w G 8 J A R V Y H + r + K N 1 f 4 Z F M B q e j m P g k 4 R I o 5 j w R 4 S D w Z c N L w N D c e V v J E H X P Q x M G x I h M H i b U B Q h P J S i b E 4 v l g C G U k k 6 h 5 I J W R T H y u y Q Q 1 D + W w l r D m C A X I W M r V Z 1 y l Q B Z I J 6 U C 2 j S p j P p n p J Q i D o 7 h i 2 W R V G B E + J j B s Z x L O v 5 L 6 r x j / U c Q O Z q P 6 I w H E 8 J H 6 q 8 c c A W X S K f q N E i o 0 x v j S y h f k E T 6 5 D j m a G D C T m 8 m 7 T T t J f I H 1 L M M W f A B 9 T k Q I 3 K s + k U 6 H W l C J g u J 5 N i o e e p Y e U S A R B w b 9 S 4 c g 0 y Q U k o y u d 0 u 8 Y J Y a 2 Q C b H e 6 1 h 6 h D C 5 f f s o d Y P 6 R 6 F O B M D H q H 0 i k J B X T w R B M C G R i M A V U M c f 4 b 9 I Y S J N I x X K D j v Q V + b s 4 V P b L 3 3 B J 6 D R U e o 3 w M S q 4 j j G t 4 9 h 6 r w w b P H u D p b n g E W 7 u N Q R R A R f C 5 / g n x D D p m j j 6 W A w O k s Z B 3 6 e k E R N H r q v 0 M K l A G j k G e Z S U U m Q C i Z Q B Q p H M L 4 t m / u 3 / / E v 8 g j U I o v 8 P i b 2 / T L Y h r L s A A A A A S U V O R K 5 C Y I I = < / I m a g e > < / T o u r > < / T o u r s > < C o l o r s /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1 6 d c e 5 e - 3 f f f - 4 3 6 4 - 8 1 3 f - 4 a 5 e c 6 4 9 d 9 9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G j S U R B V H h e 7 X 1 n e 1 w 5 d u a p y J w z R V I 5 5 9 z K n X v a n p n u G e 9 6 P f b O e r 3 P 2 n 7 2 2 T + x / 2 U / 7 B c / D j O e 6 Z 5 W t z K V K I n K E i V m k S I l M c e K r D 3 v A V B 1 q 1 h k B V K s I u V X A n E v 7 q 1 b t w C 8 O A c H B 4 D t j 9 f v h u g D Q G 5 h G c 2 5 N 5 L P F 6 R g M E h z c 3 M U C o X C A T B x L E x 6 W f 4 c H W 7 w 0 d 1 7 9 + j Q w Y N k s 9 k k 3 c A f t N H t X j f N + l W 6 n S N 8 0 m 4 L U W F O i K o L 5 8 j D 1 8 o L g l S W N y f X 2 5 4 / p 7 q 6 W i o t L a V p n 4 1 a e n M o M C c f T x m 5 r h D V F g W p e 8 R J e A O H n c L P y n G G a F 1 J k D Z W B O R a O s D v H Z 8 l u n P 9 I h U V F d G B A / s k v X O s k P r H H X J 9 c 9 E 7 q i g I 0 d T U F F V V V V N x S Q n d b + + n t 6 N j c u 9 a x w d B K L s z j + y F O 8 n v D w i Z Q B B D K I N E Z A K O N v n I M z V K o 4 F S 2 l H L z + B L P i Z R x 5 C T B i Y c + i 7 O V A 7 7 6 3 1 U y Q R K h I s X L 9 E n n 3 y s z 4 g u v M y V 5 y 4 V I G v s c / B O D 1 6 7 h W i V T O o 3 k w 7 K d 8 / R M f 5 d T k 7 D / V N e G + U 6 i W b 4 d 4 I 0 d r s 9 q u H A s d / v l 7 i 3 t 5 c K + Z 4 Q f / D x x H q 5 v r 0 6 Q E 1 l Q S F U c X E x O R w O c r n d d P t Z N 4 1 O T s s 9 a x l r n l C F 1 b t o x s O t f i B C J h O A Z I g U C 1 S v Y p Y w 4 7 N c C z V w f 1 l + i H b X + i m P J U U y w P v c u 3 e f j h 4 9 L O f D 0 3 Z q 7 X f L 8 X K g w B 0 i p 4 M D v / D w T O R d E 8 H v 9 5 J r 4 A K d P n 1 C i D M 8 P C L 5 B 7 x 8 2 U 4 7 d m y n 1 6 9 f U 3 7 9 Q d r T w O x j P O 2 d o N e e a r k f k v x I o y I d w u z s L O X l 5 V H A 5 q L m h 2 1 y / 1 o F E + r e m i V U Q c 1 + L k x b S m S K l x a L w 4 0 + U d k M 5 r i F v n r 1 G p 0 7 d 0 a n J A b e q a X 1 C W 3 Y f p D q i t W z r n X m k C c Q k Q Y r B U i s z a V T N D L 0 h o b s m y V t S 4 W X N l T M z 4 v H j 5 / Q n j 2 7 5 R h S K D c 3 h 1 w u 1 Q j 0 j j r o 5 T s X x B i V c v 4 c 4 X w y E m 5 i Y l x U Q I 9 / j q 4 8 e C H 3 r 0 X w r + W / a z A U 1 B y k m R m 0 t v 5 w n y n H E V H z 0 i X T 3 n p / F J k A O + t X y X z W C q h C E y N v q c g + o V O I T m / y 0 u 7 S 1 1 T p H u N n q n 5 P U W 5 i t d H A Z U / t H Q y C / B U v R g r D Z A L G Z 0 J 0 / v x P + i y C q q p K f c T S v 7 C Q f z f R r V u 3 5 R y q 3 m f b P F R X F K A x l t 4 / N j + k N 2 / e 0 L t 3 7 1 j 9 K y G v 1 0 t u h 4 0 a W J L H K 7 O 1 E G x / v L H 2 J F R + 1 U G W T H M i B Z I 1 P i Q i R E X B H B 1 c 5 9 N n 0 c B 3 3 L x 5 i z 7 6 6 L i 0 y M k C R L 9 z 5 y 5 t 2 7 Z V j B L o k 4 y P T 9 D u 3 b u E c F Y 8 H n D R I P d 5 4 o H r K J 3 b 4 p F + k 0 F z F 4 w j y b / L P A z f p x L n d F g d h d r W 3 t F J Q c 7 T v X v 3 y P v N + G z c B w u J G r h + f S P l 5 O T K v Q a Q T C a e m J h g a Z Z L + f n 5 k n b x 4 m X O 1 A Y 5 X k u w f b f G C J V b C T J F L H l W 4 0 M 6 R A I + 2 + q B F j M P e H Z r 6 w P y e D z c c l c w M b b p K 8 k D E v T m r R Y q L S m m L V s 2 S 1 9 j I U C d 6 m G 1 K h b o K 5 3 Y 4 N V n 0 R h 8 8 5 Z e v H O S z 1 2 v U 5 L D z r I h 6 m l / T D X V 1 d T d 3 U P b t 2 8 l G z c W 6 + o j z 0 H O m W y B + g e J Z U h k h Z V Y I y P D V F 1 d w 1 J r S C T 7 o / 6 1 Z f 1 j Q r W u G U L l V R 1 g N U + R y d p n A t I h E 1 r 8 T 5 l M 8 Y B O O a R R N V e 4 V K R S P P z u d 3 + g k t J i O n X y J D m d 8 a V Q L G C a b + 1 z 0 w z H M I f v r P H r K 9 F 4 y + q W j f 8 Z V Q 2 / + P W 4 Q y x 8 U M u O N H q p O D c k B p b 2 I S e N c g w p t C X 3 J f l Y R Y M B Y o Z 1 5 8 n J K W p v 7 6 B q f s 6 G j R v I 7 Y 4 2 n q B x G R 4 e 5 u + p C h M I 3 2 X o Z S X V 2 N g 4 V V S U U 3 9 f P 1 X X 1 t D 1 Z 6 / k 2 l r A 0 m p C F g F k g p q 3 X G Q C F i L T 9 P Q M d X X 1 U G 1 t 7 Z L J h I p Y W F B A Z 0 6 f S p p M A C y J J z d 6 6 X P u s y x E J s D v 8 3 P l d + k z V c F B w E M N P v l 9 I B N Q w v 1 C G F v w v K 9 2 B W j g 9 Q B N T k x K P o l 6 x 6 Q 6 f f o k b d u + T d L u 3 W s N W / 4 A 5 A P I 1 N X V L f k P G D I B 1 r I o L S 2 h z s 5 O G h 4 Z l X s + 3 r d J r q 0 F r A m j R F 7 F z r h 9 J s D E B t Z r i w F W q l g E u f e O v p L D Y a d T p 0 7 o 1 K U B F b F + X S 3 3 M S Z 1 y v I C g 8 a 3 b 9 3 R Z 4 l h h g L Q d 5 p m E i G n n E 5 l G o d U B n J y c u j Q o Y P k 9 f r o 2 b P n k m a w k a X X C B P F N G p W W M u k t q a G + 2 K 7 y e V y i d R q K O L G J E 7 Z r r a w 6 i V U U e 1 e 8 v j c Y T I Z Q g H J E G c h Y I A S Q G f 8 6 d P n 9 P D h I + r p 6 R H D A z r X y 4 m y 8 v I l v e t i A G E d L P m s 0 m Q x + F m 4 j H v s Q p o N W 3 f T 4 0 e P 6 e r V Z p b G N V R v 6 T 8 B B Q X 5 t H P n D j G l o y 9 o U F l Z I Z I q H s z v d P P z 2 1 6 8 C J f X 5 g 1 N t K W 6 W K 6 t Z t i + v 7 l 6 + 1 C O n G I K u j Z K Z U G L u B i Z k q 2 w b k e I z m z 2 S o N z 6 1 Y L 7 d + / d 9 k J F I s X L 1 5 K h Y V n w f v A k 6 f P a N O m j Z S X 5 O / o H H b S h v I A v Z 1 y i C s T 8 j W R a j s 5 O U n j 4 + P U 0 N A g e X 3 7 T q u 4 Y p 0 4 f l C s k K Y P Z W D O o U r C I w P n I O W z v i E a m 4 6 v a q 8 G c C 7 h h 6 3 O E M r Z F C a T l T D J k g f A k w y g 5 p 3 V Z I I p + N i x I + + d T M D Q 0 J B I h P e F 0 p I S 8 v n i m / z j Y V N F g B 6 9 d l H b W y f 9 9 C J X r H u J A F K s W 7 e O n j 9 v o 9 u 3 W 8 j t t F N + / R G 6 8 C K H 7 r y a 7 / 1 h y g j G D R A J 5 1 A t G 0 t z q a y w g K 9 E l / V q C a u 2 D + U s 3 c 8 F M d 8 D w h S U Q W y a 0 x 6 i 8 v z o / h H S d h d 1 U 7 2 j m 6 5 e u 0 6 v X v X J e J D p X L 9 P w D I G F e l 9 E q q k p J j G x l I z T + 9 f 5 6 c A S x j k H E i V D C B l Y B U 8 f v w Y H T x 4 g B y j r e S Z G h F r I r x A 4 p U N S A S j B 6 Q g A C m 9 v b 6 U S c w n c c o 9 2 8 O q 7 E P l V u w P e 4 0 b w p h g R e w 5 E J i z 0 Y j 2 a 4 N 3 d m N Z k D 7 e 4 p X O O / o I Z 0 6 f p O r q K q q r r 6 V r z T d k v O R 9 A g O 6 r 1 8 P i h f B + w K k w F g a 3 t 5 W K + d P L 1 O X 1 P v 3 7 6 N f H I a 0 g Z m f J f G 0 I 2 6 Z I O 3 V q 1 c S v 3 3 7 l k Z H R + n Q h h p 9 d X V h 1 R E q t 3 R 9 2 D y O A j A h H c D 0 v K 3 K L + o Q i A M r 1 r 3 W V v r h / E 9 i h T p 7 5 h T r + N N M r O s y e P s + g N Y Z l j G 4 6 H i Y V O n + l s W A 7 0 j H i o h u z v Z q Z W z A a 1 3 p S E + K y s A 4 x / f 7 X d I / s 8 L 8 X g x B P H z 4 U C Q U G h m H 3 U Y b K o v k 2 m o C v / Y q + s d 6 g C 9 Y K m S C i r A U I w T G X D C 3 C f c 9 Y 7 2 / u L i I a p h E B w 8 c o J / / + d d S C a H C w N P a 5 / X R P / 3 T v 1 B f X 1 / C 5 6 a D p q Z G r k R l M t B 5 4 e K l Z V c 1 Y V D w + t K T g I 2 l w b B L E 6 a q 3 I 3 T H 0 o E E B M + f g A I 9 R P 3 q 6 x A n k L 1 2 7 J l i 7 x r K D Q n Z V 1 Z l M f f b S n / V f D P 8 d u / / 1 / / R / + u r I e z d B 9 L k 8 h Y k 0 F s J U 9 U 6 f N F M i k z M q x M 6 G M U F B R I Y Y J E x g K F A V z g 4 M H 9 4 r + G c w x o V t d U y / j J c g H f h z 5 U X l 4 u 9 f e / p r a 2 F + F G A 7 5 v i O E L 9 + T J U 1 E N C 7 n T D s I n C z z / F T c G s M A l s t Y Z w G P C T E P Z U B G g w Q m H q M v w h t 9 Y H u B n y q W U A K d i P A d P B b H 6 x p 3 U O + a U P i 2 s q 8 h T G C h y c + F + p T S P Q u c c D c 8 k Z / L P B j h + + w 9 M K G R O l o e i 2 t 1 c + d W 0 B 0 M o E 6 x I R C b g 2 H o f u X R 9 R C V d v 7 4 p T C I r I J 1 A N l R 2 X I c l C / 2 r G z d u U S 5 X f p A w 3 u d S h Z 9 / 0 6 O H j 8 U f b v + B / b R 9 2 1 Y q K y u V M b D r 1 2 + K x R H f D S d a e D 3 c v d s q R h N I 1 W S J P T w 0 T O X l 5 S k 1 B F N e R S r 8 w r K 8 k M z K B b p G n O I Y W 1 2 U v C c 8 g G e h / + p 2 h s j L x I S X + 1 z I R v 3 v p m l T t V I F 8 X 4 Y 7 4 P a h 6 J 0 c s N R x Z L q 7 e R s 3 H q R b W H V 9 K G m u E O b q N + U D J n O b P K G W 1 5 U W B B i I V I E g 4 F 5 P m u Q G J 9 8 c k 5 I f f V a s 0 i 4 d C H j L s + e 0 / 3 W + + J 8 i k F S N 1 c o v A 9 U I P g J 4 r v O n j 1 N g 4 O D k g Z i w Q V o 6 9 b N 1 N H R K V M n J i a V i 9 B i K G W C j n A D M T I y I s S d n p 6 W 3 4 + A / i G 8 H r z c l / T 5 / D T K P + n V G F R e / W H G 6 N s e l i I R A s H z H T 6 B q Q J z p A J D T / S Z K r O t J c N i 9 J j 0 q O o 4 O P B G Y j U t h s t + M j L F J d u x K l Q + d 9 k + L v C I J 4 R B M g S y Y m + d j 0 q 4 p Q V Q s V C h M e C 5 E D o 7 u 8 T 6 F 6 s m o c K j 8 1 x d V U X N z T e k V T W D k 8 l g j t 9 7 Y G C Q r t + 4 S f t Y l Y R R Y i H J Y f p y a o p E U / h d D O E w I D z E 0 g f e D H C A X c h b f Z p J h A Y C K i M + G + R 8 D P D v x z k G Z W G Q A b l A u t u 3 b 9 P M u y 4 a f t t P M 5 z 2 + 3 / / I + 3 c s Z 3 q C z 1 U 6 A r Q u x m X v M c 7 b u Q w Z p U q G u s q 6 E n r d X K X 6 m n z N S H q G w 5 Q 3 1 S + q I L r i n 1 U V l r M v x u / N c T l 5 K P 6 0 k J 6 O / X + L K H L B d s P t x + m V i t X G P C G 8 D u a p P I v J q E S k Q s 6 O g Z t D a 5 c v k p n E 8 y w / e G H H + m L L z 5 b l C g g + O C b N / T 8 W R t 9 / P H Z h H 0 U e B P c v H m b D h 0 6 Q J W V l U m T E B I K 3 x X r / m M A V X h w 8 A 0 9 e v R Y B q T L y s q i 3 g X j X Z B E G H x N B J O X + D 7 0 G 6 F m I u 9 h D Y U U e z L g p F C + e s 6 h d T 4 q L 0 h N 9 Q P w H Q M D A + H f g 0 m I T y Y a m e i R / I A x p M j t p 7 0 1 0 / z 7 g t T L o n P S k 9 3 9 q c V L P w s Q y l k / r 9 8 U i 0 R k Q s G A T L g P F Q P q z r q G x S s W v g / e 3 4 k q P C p t f V 0 d V X H f q p V V N 6 i A C 7 0 j + g a d X d 1 C U u s 0 h 2 Q A 8 t 1 p u S e V O h 4 g d R r 4 N / 3 s Z 1 9 C h I q 1 E B X W 5 J u T J e B o k m N R e C 8 E S E f 0 0 + A t g v 4 i S I r h h M 8 O V O g 7 i R 4 P p m e c w f M h Y W E q 7 + / v l 3 f 7 Z I t X L K / m O h a N G f c 4 W B K 6 u M y m W H K 9 v 8 H v 5 Y L t h 5 b s l V D u 4 o 0 0 6 8 s X 6 W Q l V G y F j T 2 P R W W g j S Z H + i j E z 0 B F x v Q B m M g X k y Y g 8 a 2 b t + j U 6 V M 6 Z X H g F e C N A N W p r 6 9 f p B W M G X h 3 S A b 4 B e 7 Z s 0 v G W 9 I B 1 L H n b W 1 i 1 k 8 G y B O o t f f v P 5 Q p H E X F h d T Y 0 E B N r D Y u B 6 5 2 5 o h h A Y C V D t N B 0 g X e t b f 3 F W 3 Y o F T A V 6 N O a n u n l k L j 0 p b 5 W W X B L m q s d F P I 6 a Z X 4 9 m r + m U t o e A / F s r b L Z 1 k Y 0 J O h 0 z e 2 W m q K g r R s U 3 R A 4 q J g L 4 F n F Z h L k 8 F e M 8 f f 7 x A l d y f g W U t L z + P t m 3 d I n 2 u p f g F Q l U E W X f u 3 K l T k s e l i 1 f o x M n j y + r e B P M 5 3 I k M s N D L x 1 v U A G 6 6 g F p b x 9 I e i C x Y E 6 I 5 L v 9 g w E d H a o d Z E r u o f c Q j / d B s B G c D X j r 7 Q m 7 5 b t G b D Z H S R U 5 e A R V w p U 4 V k F B Q S V I F p N 5 H H x 2 j L Z s 3 y b j S 6 V N w Z a p e s p M t 8 i F d Q l R W V U i j t J z I d b I a a V k U B i b w Z H 3 + F s L L 9 g 5 9 p J Z p C w M q q N 1 B / d M w V B B t K o X l d X 6 d y Y Y g g + D Z G F j D m W e E i C V W s k T D W n m p A h U Y / Z J 0 A G k k / Y + S E p 2 y d C A v 0 i U U + k G p e J s n i 3 U l 8 4 0 R 7 a y q p Q P 8 P p S 7 K d M p b U J X t U H F / R O s B j K j c I + 1 r m R T y E p v 8 / z q P S K d D I n i E S d e 2 n I C x o W l t O r o O 5 V z J 3 6 5 A B U 0 X U J B T V p u C Q V s r f L T o Z o h m h y P O B B 3 c / 8 n E d B Y w T A 0 O T k h / b y u r k 4 6 f / 5 H 2 s q q M Y C y x V o Z V o i h h P 8 9 e J 1 D n S M u 2 l j C 3 x N T b 7 I h Z K W V D 2 O l R t U z x H n f B I o F p r v n p 6 E q G m A a O F y E l g O o f E + e P J N V h d I B J C 0 I v p x A + c B N 6 v r V K 3 R s I 2 p T B J e 0 E y 0 a p X j f 2 3 r / g V g 7 Y Z L H c 3 p 7 + + m r r 7 4 U Q 5 E B V E o D N R 4 l B z T h d V B D K R r b 1 E 3 1 K 4 G s I 1 R h D a R T t O N r L F I h V 0 k K C 0 V a g S k E W B E 2 H e D d M S g M U / N S g U o H I 8 e p 0 y f T 6 o c h r 7 A G h s e z v J Y x I U J P L 3 3 9 9 V e 0 r r J A G m j M z A U w j w q T C j G 2 h K U D L l y 4 R B c v X Z G F W W D x B M H 3 7 t k t F k 8 M B 8 D z A 7 6 K B v A Z x H Q P A 5 F O O k A M Y E O F k R k H N R V m n z z g N 1 I v m S 2 B G 2 N R T 1 A R r C F d b C h 4 K 1 M z 4 J W Q q J W 2 f h d 8 6 Z L t d + A z s 7 M e c Q H C A C r M 2 z t 3 b k / J b y 4 e 8 L 4 X L l y k T z / 9 m A r 0 A p G p A J / / / v s f x P f P Z l z G l w k w 2 u T x O x k n 3 X N b v B S 0 F B M m F f Y M j I s 7 F d 7 / 3 N n T Y s F 7 / u w 5 b Y g x 3 e M Z m A d l 0 N I b c f c K l 4 k m k 4 p s 9 O K d S 6 x / p t 5 k S 7 C d v / M 4 / d q 6 z H D l l 5 N n r l Y q s p F Q 4 Q z V M M c u R 0 j W L F g M 0 5 N j t L f s t a g S a K H v 3 L l H n 3 3 2 s T w D L S V i q F M v X r S z e j J N D r t D K h 5 U D F y D H 1 0 8 w w T e r 7 u 7 l / s 0 b v 7 8 F P X 0 v J L + U l V 1 J Z W U l A i R Y J h Y K p 4 + f S b j Z t b l j 1 M B B n b 7 + l 7 T 4 c M H E 3 p w p A p I c O S D V U 3 7 M c b K 5 y I P n d 0 a 0 p J l c S C / e 1 j i d f q 3 y 4 B u N F A H 0 N D 6 a Y 6 J H A h w z M f H G 6 d o z G e j K T 0 e l g 2 w / X g 3 e w j l K I Z H O T I s e o q G i Q H r c S I c b / J S k V 5 3 D k A F A 0 E e P n x M I 1 w h j h 0 9 L P 0 S e A D E K / T Y N J A Q a y a 8 f j 1 A J 0 9 + J M 6 p m z Z v k n X 1 l i q N Y j E 1 N S 3 7 U J 0 7 m / w G B F Y g / 7 7 7 7 k 8 i H R Z b j T Z d Q B J D J U Y / E + W F f I T p v L k n X 9 y H H P a Q m J D P W d y 9 F s O 7 K T v d 6 8 U K T d E N G M p A + k t c j P B F l M C E A r k K n V 7 a U T l L g / 7 l z f u l I K u U U J 9 v 8 X 2 b U i F T R f 5 c F J k A t P Y P 7 j + U w d p v v / k F r V + / n i o q K q T 1 R s H F B g O 8 0 8 N H j 2 U q B R x U 0 W / A 9 A J I I y w G G U + K Q f J h W n f L n T t C Q l i z D G J / B 8 7 x H V B 1 z e + H Q y i m j 6 R r T I A E y W c i x X u 3 5 U A O 9 + d a 7 t y V N T g w G 7 i l 5 Q 4 1 X 7 t K t f 4 H t K 1 i R k g F D c J 4 U y w G 5 A Z U x F g y A S q v 1 N o W A J e M / m u T 5 c 5 Y d q k L W Y K s k V C 5 5 V u 5 D 6 L W j z N 9 K M B a + a z H i Y C Z p p i + j c 8 g G J U H l R v e 3 c m a o E G E w c G 3 E m N x y 1 i i Q Y 1 s a m q I c i m C i R u L 4 R 8 / d l T m T c H b 4 9 q 1 Z l m 4 B M 8 Z H R u n d f V 1 V F 5 e J t b A b l Z 1 / K w + 4 R 2 h R j q c L m n d G x s b W B o O y t Q O k D c V y J R + l s j w Z r e + 8 3 J h l q V 1 d 1 e 3 N D A w l p j 8 R U N y / f o t W r f r L A 1 M F 1 J V Y Z D 2 1 c d v F F C c V 7 t y y J e M y s Y 3 B + e 4 w W E J J S q f q H 4 + 2 l c z T U 7 7 H A 3 P p T 6 T + H 2 A C f U k K w h l K 9 z F H f u l u R l F w T 9 J x d P 3 p X / j 5 k q K y o 2 p D p h / Z L b g T A R M i 0 B L P z W J i X / 7 4 v Z D s A Q Y n G J 3 7 d o p E / h Q u a A K w m R u J R k q I B Z K w e K Q m G M F k z K m c G B + F R x 1 U a X w f P x + B D w H j Q v W P Y f H B X w D z c 4 V i Y B 8 u s 0 S Y 2 Z 6 R h q B 2 D l d y w E 0 D O h D x f N N x P f f u H m L j h w 5 Q l e 6 C m V 5 Z y u w m G b X i I t e j a r Z u 0 m B n 2 k I p V Q + F d v m f H S w f p q G 5 l I 3 2 r w P O P 7 b P / 7 v j M + H g l t J w F Y Z J l M 8 p E Q m R n D o I d m D 0 z J 9 f e O G 9 a L 6 q H l L h U y q N l q 3 r l 6 + C 3 O B U O H i t e K Y 7 r 5 1 6 9 Y F Z / Q C q O Q g 6 O P H T + n + g 4 c y x w j S A V v S W D / j 4 u / H d 0 M y 4 l 3 Q r 8 H s X 1 g T Y e V C A K E Q 4 z 3 x W Z z D u A F n W / T z k j V 0 4 L P Y J Q P + f z D d L 8 X t C S r n z M w s T U 5 N h g k N E / f 1 G 7 d k t 5 B 4 k h 7 f j 9 9 2 k + 8 p K K 2 h w p w g u V 0 O m v L Z 6 D p L J J A J 6 l o q Q O m j D k g w D S 4 T D E M s 6 0 p 8 N B u C u p i E p H v P s P 1 0 L / M S q q B y C 4 2 M K X U P l d y Q y k q i V A n V Q E + p t 7 t T W l F 0 m C E Z Y O m D Y U E q B j 8 O C 5 e g Q s O 0 a 6 1 0 + C 6 s Y V 7 P p G t q b F y Q T A D e F V 7 m H Z 1 d f G + D 9 C e w 9 P G m j Q t P X E w W y A 8 4 x M I T G 9 I P U j A V Y B w I / b D t 2 7 c t + h s W A 7 z k 8 V F M r / j y y 8 / l O d e a W X 0 9 c E D I C q / z 4 + t 9 M t 8 s F j D 8 3 G T 1 z 9 7 0 O T l z 0 h u U N k C Z z I m E g g R n C Y W u A U s o q H 1 b y m Z p 3 G u j 4 r L M q 3 2 O v 8 0 C C R W w w 1 Q e U f W A V A l k B T 4 7 E 8 y h 3 T s 2 c 3 9 p E 0 1 N j I r E w O x c 9 J 8 w f a O x q V H P 1 r X R 2 7 f v Z L F J A 0 g t t M x o g V G B I D n R K i t 3 m S l p + R 8 9 f k x D L I m w x U t B Q a E 8 D 6 Z z W K T g Z V 7 D 6 u V S g N 9 w j T v 8 U E 2 x K h K 2 g K m p S d 5 Z F 9 P c M c 8 I Q w L o i 6 W r 9 q G f N z o y R l P 8 2 5 E f K K P 2 l x 2 y o C W w v i z I k j S + b M C a 5 3 s P f U R v J m 1 k c y T / / f C S w O B u L J A n K s D q p w f / O Q x P E + 2 o m i W v P T 3 X r O W E z o r M B r / f Z F R 8 E i 2 U v h C E B M 4 S 8 o f c 9 P z R H Z F A k E p G p U I H H 3 v D K l X L L i Z g A P 2 a d 9 w n u n n r N m 3 e H N l i B Z 1 7 T O U A m b D O g Y 8 l W 8 D n l 1 W E 4 H i K C g v T O Q B J 9 4 Y l Q 6 r v H A v M f 0 K F A Y n s / J 7 t 7 Z 3 y f s k A R p E / / v F 7 m Z 0 L L 4 Q b 1 2 / K s w A 0 D P i 9 6 B s u B E h 1 g z d v 3 l I F N z Y g F j 6 L B W p i + 3 I o x Y U w + K q d 7 G + u 6 7 P 4 w O d 3 1 0 a + M 9 4 + w 5 I S m 6 d a 6 k q q X M N 5 Z k P G J V R + e S P N e p X z 5 m K k S g e D 4 0 H W 4 W t p U 2 2 0 O m d V f 0 A A 7 K 6 B 3 S K w B D O k F d a C g 2 c C L H S Q V J B E I A 1 G + s 3 M V U g 5 q G I w X G D z M D w H z 8 b a D 5 j / F F v p U g G e g 4 m B W O X o 2 t V m U b d c L q e k w 1 V n M Y B M t 1 t a 6 M D + f T J M Y N y f Y B m D N 8 K 9 1 g d U w n 0 x 7 D 7 f 0 F A f 7 r f e b r l L l R U V 9 O L l S / G s w O + B e v z q V b 9 4 f a C f C O P L G B P x 9 J n T 3 A 9 M v E A L B q T R H 3 T z u 1 d V l o u 7 E A A L Z o F 7 j r Z V B 2 h X L W s C l Q E q y g l R H 6 v 9 w V C k b K L A y f j 9 1 q A k l P L r K 3 A F x M 8 v J y e 1 v t l y w / Z T 6 9 P l q 8 F p I L d 8 J 6 s z 0 Y O 5 C F b E n q c K L C m M j I d V 7 S V X m A M H D 1 C Z t v L h 2 Z e v X K U T H x 3 n Y 0 k R o 0 F b W x t L p Q 5 p m T G Q + 8 U X n 0 Z V Z q m 4 t + + I J A P p Y L i A m o U K i f 5 F u n 0 W A B P t 2 l g i H j y w X x Z f w f w q M / g c 7 7 l Q R X 3 8 D r M z s 0 z E B + I Z g T l Y 5 l 5 I p H 7 u i 9 X X 1 Q s x I a F H 0 e 9 j q Y c d D r 3 c t 8 Q u I w 8 e P q I d 3 N / C Y P V b l k w g 8 r Z t W 4 R c A P q K F y 9 c p m 9 / 9 c u k f x / y F 6 o r J G W i z 1 z v z p H l y e K C n 6 O s f O h D c V 3 R 5 v M g / 2 7 p U / l 9 t K P a S 1 S 8 f F N m 0 g E a i x i h t b K B G 0 H J 9 I V I s 1 Q y A U 8 H n b J 4 C a x s 2 N / p A V c 6 K z x c E V H Y U A N R e U A o z I z 9 + c + / l i W 8 T p 2 O H n 8 C s E Y D O s Z 4 J l p + k O r S p S u 0 d c u W p C t b P O A 5 k J T 7 9 + 0 V q x 7 c n + 7 e v S e k i P d c 3 P / j T x d l t S K 0 1 D C T w x 3 I e i + k 0 N T k t K i r Z j w L D Q q I 9 / X P v q R v v v m 5 9 C d / 9 e 0 v R T 3 O 4 f 4 W J P K + f X v C Z A K w s h P U 5 F R + H + 7 F g j T P n z 9 P W J Y L k U n q h 1 L s 5 k N / B F f z n I F 5 9 W u l Q 2 b l I 4 P L e l l I s x j a X 4 2 K M Q K V C e Z q f B 0 M C 6 i M k I q Y b o / F J q 1 A f 8 u Y r 7 G v E g Z n r Z j l / g x W A M J 1 j P B D w p a V l 6 Y 9 x c I A 5 n e s B G R M 5 F A d z 5 4 9 I y s l o Q 9 l p D h I A o k B D + 5 y J g c k J P p M 8 Q a A I d 1 A F E y F h 6 H C 5 D f e H Q G / N R G Q X + 3 t 7 a I G 4 x 1 S A d R O k P z S 5 a v y n I X K m 1 9 l A f D 9 U R + x n O h D f B b 7 D m c a G T V K 2 O x u L p y F p d N y o b i s K l z R U B k w K A n 1 D / 0 l d L S x O I h j k U o 1 P D Q i q p I V a L k D f q W m 5 u b k s D r C e n z + 0 l a S h T E A Z n L 0 y a y V H N 8 F a Y J B 6 R 9 + + E l M 2 X / 8 7 n v q 6 O g S 1 6 m T L J U W c z F C w 4 D h g T 9 n i W s 2 n 0 4 V y D M Q E 6 p b M g S M B c z + p / k 9 o R Z j O g o G x G F 4 s W L h a g D X I 7 4 o N y D G o Y o N c N o 7 6 u B G E o n z 6 9 p K h d R z Z h m R V 6 H M s A A y 6 H 0 R C 9 7 L A x O q Q w y n U 0 g A q D Q Y p 4 F + j 8 p m V W 2 s Q C U f 4 D 5 N r D E A E s L l d s n 7 w 5 M B u n 0 6 h g h Y 2 0 A i 5 T k x Q H v 2 7 J 7 3 L p C O U F n R y Y d T 7 o 4 d 2 + j L L z 4 P r + 0 H N S w Z Y B A W J n h 4 s a O f l k p + Q 8 L A 4 o f d E N M t J x A b U h R q L J 6 B u V I P H j y U a 6 N 6 i 6 F U g T c x b z P h s b H q O 6 3 P M o O M T o G P 1 3 9 a 6 H i p e D L o o s E x P z U 3 X 5 e F I I 0 k K e c W H i 3 v Q k D f B R 3 2 W K C V z i / I F 1 U R n g R Q H 9 F Z T g X w q I B F D c s g o / 9 1 8 2 Z L X F e e g Y H X t H X b N i Z D k 5 j p M T Y F c q Q j D U F 6 O P e O s e o F K 2 W y w O f g V F x X W 8 M k e L S k s o E 0 h Q U S A 8 7 Y Q w r A 0 s 6 J g G / E 1 0 Z / c / S Z H 3 5 N l j q 2 0 i G j R g l 0 W 5 a T N I l w r 8 9 N m w 9 + I S 0 6 K g i k w Q g T B u b h h Y D V W O M N i q J S V F d V U 9 / A C L 0 Y n K O n b 9 z U 4 2 2 Q y X G t f S 7 q G l m 4 g u A 3 o z J D h Y P R A / 0 7 t N o w g s A 5 1 g q o R h i D w m K a y w X 8 H n i A Y O A V K m 8 q w N h b X V 2 N z F 1 a C i D 5 r f n 6 d i q R h O I a I 3 X F B P z V d Y c j f U R T 0 / 5 5 9 W w l A / + K e M k r E 6 D t o X K t F K n c 7 h z q n c i X v W M B k A I V G Z 7 g C w 2 a o r M P V S c W m J 7 g K d h O f c G N V F B / k L z O K n L m V 4 m P 2 v C M g z q G X O G d E m M B k / v T p 0 / p x I n j 4 U o F Y 4 k Z M 7 I C C 6 y A / L B A L h e k 3 8 d q 5 b l z y t i x 2 C B v P K A / h H E 7 o 6 6 n g + d t L 6 J U 5 E S T R S O U Y Y B A p s 5 I p I 6 R p F Z q n l / X V i p k t A + F D D A Z s 1 K k A l 6 N O e n B a z U p D V a 5 T Z s 2 z f t + r I s g V i N W q 1 6 + e B m + j r Q b 3 T l 0 q S O X 3 k 6 7 K C + / S D w Z 4 q G 1 3 2 2 t B m G M T H j E m I A + R S L A G J J o s z Q Q 4 h 6 r j p g 4 i T E p 6 2 + B 9 R G N B d J h 4 c M c L U y L / 9 d / + R 3 9 6 U / n Z f o I 1 r 9 I J f / R E M G E D u M C + p K p A o P W m F Z i E M / N y A q 5 y q 8 H i Y T 3 j E i m 6 G O 5 I 4 X f 8 T 5 g u 3 j / e U b e I L e 4 i s a m S 8 O m a 6 t x w u B 9 Z w 5 8 x o 6 t 9 1 L L z R t 0 5 O h R G p 7 N o Z c s W a C G G 8 x O T 0 p / a W N t r s w q T d y S R m N 9 W Y D q i i M P n P T a 6 e b T t / T R 1 n y q q 0 g 8 k x b 5 8 8 P 5 H 2 X B z H g m c V j K Q A x M 7 0 B / 7 n 7 r A / F q k J 0 4 W A L A + I A B X P S 3 l M E j R / p f a v h A 5 S / m i O F X 1 f L n s C g M z P H o L 8 W z 5 k G 6 f v f 9 n 2 g 9 9 + c e P 3 l K X 3 7 x m Z j 4 k 5 k V D K k G z 5 L Y K f k X X u b G m f Y e g Z B o T k 1 r g Y M s x v / m 5 u A c q w d 3 O c b K s n C U n e O w e U M J l R T H N z K 9 b 9 g u P s g M o e y 5 V T T t L Z E K g w z L B K E M + l / e o + 2 7 9 t L U C k 6 l L s 8 P 0 s 7 a A O V Z l s t a C B i 7 w T J i U B F B D J N f C F h 5 y I U + U V O j 3 A u J h P t R 8 T E 0 g H s w s R G f W 8 g a i H s w i R K V k 3 N d 0 r C M G u Z p w f k U w D 2 o 0 N e v 3 6 D d u 3 e L Z X P K 7 6 a J s S H q b H s s A + a Y s g H g / S A 1 c T / U O h A Y U 2 Z 2 7 9 4 5 j 6 Q g E g i 1 G O T 3 8 r O C T C L E 8 J J g 5 p D P H 5 k b h W k z I B V C b X U e r a t f + p o e 6 c B 2 K U O E c h c 2 s o R S i + m j s J B p s Q S K P X 9 f g I d B e O 2 3 F Q A s Q a h I 8 F 8 7 z h I y E f x c c W 7 f b q E N G 5 q k n 9 X R 2 U l D 7 4 a F I F D l j h 0 7 K l I p F i b / U r U G o j y w L S n U Q 7 g l 8 Q M 0 M Z Q H R X + / W l P j 3 Z R D p H l N o U + c h 2 F o 2 b x l E z k d T h q f m J D h i I e s 3 p 0 5 e z q u d A X a 3 r p k c 7 f F g P c x U z f i S y g T W E r 5 f V R c 4 K D t 2 x S 5 V x p M q L a M E K q 8 Y h O 9 G l Y t a j x C r R S Z M g 0 Q C s R K B F j F s B s 9 D A K V F e W s 0 l V L B c d Y T l 1 9 H V U l c J p N F Z A u / / z P / 0 r f f P t L O c f A t 5 F w 6 I O d Y x U T H i S P B 1 y 0 p 0 5 5 k c B z Z I Y J j q k m M O a A 7 J i 9 D N N 4 P F J D f b 6 c Y G d 5 q R e x h G K J h P c L E 0 k k l J J O C D m s a O z b E 3 8 f r f e N j B k l J n w L j + x / K J i d m R S z P U z X C N 0 9 P d L K w z c Q a h v S 4 K C K G J U Z z r L P n j 6 j M i Y V y A Q p 8 O b N u 7 C j 7 3 I C F R m S E Z U Y 2 5 R a 1 U V I J 0 g v Y E M 5 V 2 Z t 7 I M P I M b 0 M A w A 1 a 7 3 V Z / M m 4 p H J j Q h 1 t 0 7 F g Q I J f / w G f 6 H c 2 l s V R A N U s 4 V c O j 1 p r e w z X I g Y w O 7 P j 0 G p T L n w 4 A M + l k A N d M 3 P U L 9 f a + l J Y e 3 O I i C j j s s a P A Q x 4 x b e H N 8 / / 3 5 8 J Q O s + j l 1 O Q k 7 d u 3 W 6 x u y w 0 Q C H t j t T z p 0 y m R e g s D R E 9 3 r 5 R d I U t X 5 0 L N M l + P Z 9 j A c 6 6 y Z L I u j B k X f C P + y Q d w j F h d k G O c B v k h N p s 5 j 4 R 4 d W 4 l Q s Y k F H 7 z h 4 6 q E q e o R l u 2 b h Y X I q h z c P H B o v k w q b 9 l 6 Y O + w u e f f 0 q f f H J W j A u Y N Q u g 0 m B 8 7 H 2 Q C X g 3 N E r f X W u j 3 d v U J m h Y C w I b S w M Y C F / I V c s K O B 1 z b d d n C i j 2 y x 2 5 5 E v C W o p 7 o 0 g S 7 5 j / Y T 1 A 3 C 3 p H K e 7 h P Z y I G O e E u 7 F + 6 F r E g 5 u S Q 1 Q + G 8 7 7 9 P F S 5 d l y T H M o 8 J e t g D I h G 1 D j x 4 9 T G P j E z I l H 0 Y B T G o 0 n X v 0 I T B P C + N B y w 2 o m B j w / a t f n K H y I v V O J z d 6 a U e 1 M i D d u X O X D h 0 6 G F e V s 0 I c j q W S K + D w w o v c s I q Y F P g z I E 3 4 L 0 i E N H m u H E h Q K / c p U m E z t t j 6 t l I B T U i c 5 P c f A q m P B 6 5 6 + C 0 D m K i M 5 0 7 u F y d X k O f T T z 6 O 8 i m E W g V H 3 s G B N 3 G n h O D z u A f 9 n O U G X J 3 O n T 1 B p U U R 1 y C o Z 3 n u O f E W r 6 u r J y x 6 k w h 2 h 1 0 q t w E m E E b O F k e Y M E I a f W 7 S d K z I B a J B S k X O 1 f X 5 d W 4 l Q s Z U v o L M r 6 e R c b g c a j 6 S C b H A / k n 7 9 + + J M g g Y Y A A W 5 v 7 l d E k C I I F 6 e v u j V D p 4 6 k P l a + 3 L o d / d G q L i 8 p p F B 2 L D Q C X n 5 w E w s S c 9 X 0 k I g V h H m i j h o M n E f / A / f C z 3 S x o O M o O M G S U K 5 v u b f l B A R z 7 P t X j B Y 5 o J r H y v + v p 1 S g R w J 8 K a g f H I t h T A W B S w K Z K i r 4 T w q N d P E 1 M e 8 s 7 O U N D v J T + 5 5 x l Y 4 s H G E g q V G 8 s x G 1 e v h A A h w A w d R 8 i i j i M B S Y i Z s O F z y / B L T H 1 b q Z A x C b W 5 c v l V l d U E m J s T A S p d S U k x 9 5 8 i b j 3 o O 9 1 v v S / u Q l g J d 7 l h p w A V 5 8 z R 9 e a b M q W k u f k G 9 b 5 o p b 6 2 W / T q + U 3 y T Y 9 R b 9 t 9 U f 0 S A c u q Y S 5 Z U u Z x C x Q 5 D H E 4 G G L p W A V F n k i a J p O c p 9 J J W 1 5 k r A 8 V b 2 H E D w l d I 0 4 u + v m A 5 w h 8 6 T C Q i 0 F v 7 D s 1 p 8 x Y A v j m s X 4 o M 2 f h 0 o O F J p f L q I U K e f n m Y 2 p o b K C 9 + 3 a L 0 y 9 8 B J t 2 n a C N e 8 / S l o M f 0 7 d f n 6 A 9 e 3 Y I 0 b D 2 B d 5 x I a B P e P f l Z N z f m Q i K G J a g z / m P h K h r C O Z + 3 Z e K r W 8 r F T I 3 H 4 r / 5 L l D h O 3 4 P 0 S A I y / 0 N B I A p l 7 4 v 7 V 3 d M g s 1 i t X r t H F C 5 f E p c d Y 9 u A I i z U n s D 6 E 1 V w u 9 W c Z g H 5 Z / + C o + P D B F 3 B 0 R O 0 Y g r U L M Z 7 k 5 D D u c Q p R P v v s E x n 0 v b z I O h F t 7 1 x U t u G o P k s O 4 a f g e T q E S R M O R s 0 z K l 5 E 1 T P X 5 t W 3 F Q o Z q 8 6 w / p z a 4 K V D V e 9 0 y o c H T C M Z 1 F P z s X 0 N S F R S X C K O p g c O 7 G c p s U d W M c r T K h 8 q D I g E y W Q A t 5 / l a p S k Q k 7 1 y 8 K Y 2 D 8 X e 0 u h j 7 a 5 I k A n u a w + 3 u K R N f Q A v M f 6 D e t l 9 j O W H 8 N 6 h D B o G M A z v 4 9 / X 3 o + k v w e + I v 3 w R H H C I o 4 E f L I f f p Y r X e u r m G g N 1 P I m F E C E / R g 2 S o t L a a P u L A + V D w e d N H 4 L P a n s s v 0 d 4 x B g T B Y G h r n m C q O L D P A F H g r y v I i l X i p g C m 8 u q Z K Z h H D Z e j S p a t S Q d H f w 4 6 R 8 Y B x s F M n T 9 D k 1 L T 0 7 w w 6 h p M f c A 6 T g g P / i Y o X D d q K G J 2 u z m P r 2 0 q F j E m o W Z + q C B 5 W Y w p Z 9 c P 7 f K h o e e W m i 3 e 6 x H K 3 0 L o U q K x d X V 1 i + X t f Q A M 3 E V K L v r S 2 P h A P D W P O d y 1 i T M T 9 D e v q Z D U m 9 P 1 A v S l v q l U L n 2 J C I I 4 h R 6 x k i r 7 G I S y d V F q O + / 1 4 j y Q D / t U W e q 1 g s F F A C g v r v A E b i 8 e i C 0 0 X 5 I e C W X c T H T x + R l y Q e r p 7 x I o G D w m s 3 Q A j B f z 4 7 H Z H 3 G k a y w U p j 8 I y + v 2 / f 0 + N j e t k + k W y g M s U d g e B J / r T / t R H 7 Z k H O l h J g 2 A l k j m 2 x p b r Y p C Y Y y m P i j S / z q 1 E s F 1 9 3 I 6 m Y c W x t a 6 M y v L d 4 e k b a I G H Z 5 x 0 v z 8 y X o F M + p A A 6 Z Q / c l 1 2 C x k f n 9 A 7 b z Q w q X q k s m L V I y M x 3 h f + 6 c J L O r a z k h p r S 9 P 6 r p H R C b r V X 0 I u d / K m c k M I / i O E Q H 2 Q 6 R q I u V 5 E p m 7 o a R u c T 2 r j t c h 8 K M z W x X L M m M b R u K 6 U V d b o n e Z X C h n r Q 0 1 6 1 G 4 L y B w U 3 P j Y C J X l Z s 7 t P h s A 1 S V Y p N Y q / P W v v 6 F P P z 0 n 3 u W f f v p J m E z v u 5 H Z 1 l h C H Q N q a e p 0 M G U r S 4 l M s T D k U i F a I p l F U S N 9 J w 4 S W 8 4 5 l J d z P z O m v q 1 U y F g f a n B M L U i I V X 2 m W b 0 p L a s Q 8 + y H D K y X / u r 1 s E x n x x Y 6 X a z 6 Y V F K L L 6 C q e e X L 1 + R j b M x X + p 9 w e F w L m m u W v 9 Y K p 9 F 4 x A J s Q T i P / P S V K y O 0 f B I m j X m U F 6 R m e n v Q O b 6 U N w C Y q w D M c Y 4 p q c n Z V 2 A D x s 2 K q 3 d J F v w Y F J f d V W V T O / A p t U w o x 8 5 c l j W Z c B 6 e q h A s V A V b n 5 6 K i g t s J F / a l g q a z q o L k y u / 6 T e V T g D L o X f 3 U o c D K 3 I s S E M r s k x r l n v U + m I + U C M J L H 1 b a V C x k Q C 5 4 X s O w v M z k 5 T U V E J z X q S 2 1 B s L S M v v 5 A 6 Z x v E m g e j A A Z 1 s a o Q 1 p I w A S v V W j c v Q M X C U m C 3 b t 2 m G z d u y k A r j B p W M 3 a y q K s q E U v d + T u D O i U 1 p O N S x r T Q 5 I g O I I e V Y O F j o / r x u U g p T S Z D t n T V 1 e V A 5 j w l O J g C d 7 t y y O f 1 c M U p T e g w + q E D 4 1 T Y 3 r S v L z K T F v n 4 5 P F T W S Y M 5 M M 2 o F e v N A u x U g W 0 h b / 4 f B d 1 v X w i z + 0 Z c Z I 3 d Y 4 k C R F N Y X K E C a P j c J 8 J Q c h i Y g 6 a S F H H H P D M e H V t p U L G j B I I D u 4 / + b k 1 7 J q u I n e O 2 g H Q u u h h J l u a T O P l u 4 X 7 I g 0 N 6 8 T y h w V a M N k P 6 7 W 7 c 9 w y b w q k w s T E x q Y G y c 9 U g A o M 6 Y T G r a p 2 H T 3 q n q H G U j 8 1 d + W m v Z h / f E T e K 0 y S s M E B J I m J Y 9 M 0 i a z S S S y B H J e V 5 s + r Z y s Z b N e e d m R M J L i d d t p U 4 q a c v A J + l z m a n p q k 5 r 4 K y T Q D 6 / G H h k + 2 e B Z 0 K 8 K K Q q j 8 M C J g e 0 5 I L g Q D G C 4 w Q V F t z J 0 c f r j 6 g P J p i s o q y r l M i u j q r U d 0 b O 9 6 m Z J v d 7 o X X j v C g m R X M l J x h B i K H N p U L r E + F h M 5 1 u T j c 5 j K c a x X O l L m c j 7 W 5 n K s e H T u 7 F 4 q L E p 9 F 5 T l Q s a M E g i + Q E g 2 K z O V B p 7 W / w G F n T W L + + i h L w U n V b g i Y X q 8 l U z A x M Q k S 6 z 5 a 6 U v h B d d r y l k c 8 t e U 7 t 3 7 a Q t G x v o t / / p C 7 X k 8 v k L 9 L K t T f a I Q i V f D G o q e h I Q S W M N F u l j 0 k A y j s N G B 5 z r N I l j Q y h I + Q X w e 4 x f 3 1 Y i J N H m v F / A I i M Z x Z n k c i d e + O N D w Y J 7 z S Y J 5 C e m f i B O B v n u E O 3 Z W B y 1 S h E c Y G H C / + L L z 2 S i 4 Z 2 7 r f T P l 7 v 0 1 Q X A r y 0 V P u 7 3 c p q k W w l j A t J A G h W r a + a e 6 P s h v V S s 7 h O V j w M n R L 1 / J p B R o w S C x z M r m Q h Y J 9 I Z f K j 9 q L 5 x B 1 c a f Z I G Y G 7 H J m 3 J W v q g V i 2 k I U D 6 Y Z M 3 7 I 5 f V r u F R k b H 9 J X 5 w N r i J e P N 5 O d + W D w I n f i H i d R B H D Y 8 q H N m y H w y C X F A I j 3 2 x E E 1 w o p c e H d c d 7 s d c e v Y S o a M G i U Q f I R d A F V m D U y o j v i H b I w w g D f + g 9 f p r x M A y Y 9 + B 8 b 6 s A 1 o X 3 + / z K c y l T I W g U C Q c n M X X v A f n 1 2 3 r p 4 K 8 l z z F t Y E a d G n w 0 K d P 1 2 4 K N 4 d 7 n j P A l + s R B E S K Y I Y k k S I p o 4 l l m O k g T j q X G L + X j n W x G p a X z u v f q 1 0 s D U / 6 1 p C O 7 g 8 2 F 6 R I / s k z f g d d K P b r T M 7 8 l r W 4 w 8 J + a 6 Q L N + V D l D J s S s H F v X H 1 j l Y w w 8 q Y F 5 u D u 3 c t U O 2 5 o R 0 m J 6 e E u v g + f M / y e x c 6 1 w r K + C x A a l 3 8 W m Q x l 9 + T 5 W V 5 f I s E B F q F q a b 4 J l Y 6 m x 0 1 i G b 2 0 U D R G J S a A I Z I s i u G o Y g f C z k E a I o y S N + e 5 Z j 2 W k j q P 3 3 W K I a H 7 5 g w E u / / O Z s x l W + r C D U l l I Y J u z k 5 s L E Y o r g z 3 8 Q C g v Z h O j E E u a K w Q o I d Q 0 S / / e / / w O d O 3 d W K v G N G 7 e p o D B f p s 5 M T 8 / K 7 F u Y 3 r G F D d a x K C g s k G W V r W i + d o P 2 H j x E / + 8 P t + m v / / y I W G h R e S E J Y y s x T O x 3 Y w i l p I g m j i Y V w s 5 q L z 1 6 j X 6 0 k T 4 R M i F G w x C 2 7 j G R k G 7 d I A D W v Y D f S 6 G g j 7 7 9 9 a f 6 2 z K H j B s l A B A G q 4 y q V k u l W d W + D 1 U F x N 5 S S w G k v s m 7 w o I C k V b w v P j 8 8 0 / o y O F D M j P 4 z J m T d O n S Z V m P H A t c Y k 4 T K r Y V 8 L q Y Y k k W Y i l A f K m o I E 8 k G c g a T y K M e a L T D J l Q u N I 4 6 n 4 T i F W e F + C + G c p d E 0 2 T z a h 7 5 l j 6 U D j W h B M T u 0 i v g B y X l s 5 f u z A T Q D + T M z 2 z 4 f U M F i q c o 9 m Z G d p R r b z Q P 3 Q 0 M Z l q L R u 1 p Q q Y u N v b O 2 R 1 J K h r E 5 N q w w E A 1 j t I I p j E o Q 7 + 7 G d f 8 r 3 t V F V d x f f Y 5 b o V 2 C 0 f g 8 V F R Y U s F T x R b k / x 0 D E U + T y I A 1 W P D x R B N H F y H E E 6 u d 7 D i u A c 2 T S J F G E M g f S 5 P j Y E g 4 S S c 5 F g i J E e p M N H d s W t W y s d s k J C e Q J z L L Y D s n F Y b U F 8 F e d D k l J w M N 1 W h Z Z b J 6 Q B L P g C q y k M C e j 7 f P n l F w v 2 L y B p z r I 6 i E 0 L c K 8 h H o D 5 a q 3 3 H s h n E d Z t P 0 F P n j z V V + P D j J 8 p M j E h N B l E K i H m U F 3 o J 4 d N k c P P p J B 7 4 x J L E 0 c C 3 4 9 n G T L J N S W t i k u y R E J x V e U o 8 4 G 7 t q I n B 9 A C c a Y B H 6 q q 1 1 C a v m Q y 8 H p 9 T K g C k U I Y B I Z E W g x F h Y W 0 f / 9 e 2 r 5 9 m + Q 7 y g J S D n v 3 V l R W 0 D X u Q 2 E r n a M b 5 m j G F x L 1 c C H k u y w E A Q E k N u c h K s o J U l M J 9 4 c 0 w U w Q I u F + H O P e 8 D W u E 6 g X O B Y y W U O A K i u x K t T 8 O p W J k B U S C n g 1 h U 6 n I l J l v t o m F O F D B N b Y W C p 8 f r + 4 J K U K j E V 1 d H T Q + R 9 + J I / H S / s P 7 J P d 4 k + c O E a V V Z X k n R q m b Z s a F h y z w p t P e D A R E o R A P w l S K i J 9 t l d 5 a V + d V 8 6 h r l 3 v w r A J r j E 5 9 D 1 W M s k 5 j n G / E M j E H L g P B a K d + + S Y + v I s Q N Y Q C g C B 0 D I 6 Q x g v U R l r x Y c i s d x J 7 L u 7 G J C P M C l j D Y p U A G 8 I r F / h 8 f j o y 6 + + o J r a e g r Z 1 Y b S 6 G t h Q L e y q o o l 1 3 B c i Y f 2 7 3 a P S 5 W d I R E H + G k W u I J 0 t N F D 1 Q U B v l G T h W O v 3 / S t I u q g I g 2 O N X G E P I g t p M I 5 B 2 Z U V t W L r D B K m D D i V Z m 6 s U y Z R z m X 9 W t + O C j L j 2 5 E 0 g W 2 5 7 S n 0 A n D h m / 3 7 r X K O u q 9 f X 3 0 + 0 t P q G d w n J x 2 V s b 5 M S i X 3 u 5 e K R f s n B h L K B B i x k c 0 P g u + R M g E g h S 4 A n S 4 w S O G C K Q p Y o S o c w h r n 6 v 7 Q B S r V A o T C c e G T J p E y m F W j U 9 9 d B I b c s e v T 5 k I W S W h p o L Q 3 e c o K K 0 V M n + + 2 r f W p R Q W l V w q p L U P Y L w m 8 b N w 7 5 v h C X r R 0 a s W 2 N y / j z 7 9 + B x 9 d m w j e c b 7 6 d r V a 9 J f g k F i 9 5 5 d 9 I d / / 4 7 2 7 4 v s m W v K q H P Y Q c 2 d L J 1 Q 8 U E Q T R y Q 5 U C 9 V w 3 e 8 r G J c a 1 / j G U X 7 k e a x E w W u Q Y C a R L N S + M g B I O 6 F 6 C m 9 X X y H t m C r D F K m M D F w 5 k b I g e p V g h i n 4 t N h 7 U P r 0 + t b f 7 2 7 T t Z p y 8 d o P L v 2 7 + X r j f f E J e g h Y D + z f / 9 / h n d e z F K n 5 4 7 I Z 9 D w L a k 8 J 7 Y t X O n 7 D x v + k s 1 N d X 0 9 Z 9 9 J e N b / F G u 1 C F Z q P P H F z n U 8 Q 6 + h 1 z x Q T B N E B D N b V c E U o R R M R p N X 2 C O / B z M v e o a P g u y m L S I I U L S u T 4 o z w k 1 0 O t 2 Q R 7 E r 0 e Z C r Y b b T 1 Z V 1 P r X D 6 a n A 3 Q 4 6 F y W b D e 7 s C 4 B h Z i 5 5 e 2 t I x r D Z 6 Z a S r 3 3 K f S k n z Z 1 f 3 R o y c i Z c L S g C u c D f o X / 3 R U U g y u N j Y 1 U n V 1 l V R y B A O Q A A O y W C c P l j u Y w j G + B D M 6 p n s A z X f b a N e m G i H K Q s D m B L g f M 4 G t e Y 6 j n 1 7 k 4 k V E g p g 4 r O 6 B C J x W U + i n b Z V e I Y k J I N T N b i d 5 f L h H E S Y s e b Q q J 8 T h c / G K A J G 0 q 5 G K + X l B H / 3 m b 3 6 u X i a L k J W E K r d 7 y e 2 w 0 f W e A k U o 7 l z b O K D 1 V J U L V q S 1 R y h g X 5 2 P q o t U P 0 p V v m g T u i E X Y u T A 0 L s h 2 d h 6 d G x U J h R i Q + s Z J i a k B w Z q 8 3 L z Z L l r b D J Q V V X J B H k j Z v T c v A L a s X 0 r l Z Q U y f M W A n b Z O H L k k J D X m u c X 2 3 P 4 3 S D l m D y c L p I G s T 5 X U i Z I 6 0 o C 3 C c G o Z Q a j 3 R I p m u d T k U 6 I R N U Q U U g B G y p 4 / U z q b g x A c E i a + 9 x r C c S 5 u c 5 6 Z e / + k K / T f b A d v N F 9 h E K 6 O 7 1 q 4 2 9 W D p J E E K B W I Z U a B T X J q k + 3 x Z / 6 k M i I D + u X W 3 m f k W j u B h h N i / S s L Y E J B P y 7 e 7 d e 7 L x N R b R T A R 4 q m M H e v j 6 A U I U z v I L 4 m 8 Z I U 8 U m U A S H S N t K 0 s n W P a U 1 F H X 7 v Q 4 a F o M U I p M I B E a D h D Q S C a R S i K Z l H S C H 5 / M y t W O s H / x l 1 8 t + + 6 N y 4 G s 6 0 O Z U F 8 w q T M c r Z Y q E A R V i M t j C c t W Y P v N d A D C j I 2 B P P D 6 L h V X I c z o b W x s C E t 3 r E B 7 / / 6 D B c e R r I B z L f p S i i w h e v r G S R e 4 v 6 S I o / o 3 i j h M C i m f a D I h r S I / m k y I F Z n w G U U m V a 6 6 r C V d H + O a l L 0 i l u l D Y X c N t W V p / L q T y Z B V V j 4 r 3 B U V U m h h M o V j D i g w D k Z S r T X M + G 3 U P Z L 6 o C w q M c a S Q J 6 F A H M 3 V k 2 6 e u X a o g Y L P A v z q D A t A 2 A N j P r H Y H i I S C R D H i k P k 6 4 D y u r U h l m y C V H 4 H K R j M s E S a M p P f U 7 F p l w N w S J k U t J L G S J g p A r Q t 7 / + S t 4 p G 5 G 1 h A I K c r n Q J G O R o Z H M N o W B s F Z J 1 T 7 k S t m u a f J j M U L h O r b I O X b 8 K K t z z X E l F c g B 1 6 X B g Q H x Q s e 5 w 3 i E I 9 9 1 L O W g S W U t E 6 Q 1 l s D b R U k k m M p B J k g m p d r h P l 2 u U e U b I Z C o f n L M M Q c j o c r L i / W 6 E d m J r C Z U Y z 3 U C 2 S 2 a p 3 C h Y C Y 0 0 X 1 4 L B W 0 T e a m p R C p V x o g m A s o M r V 1 N S K J T D e e F V b W x t t 2 7 6 N 8 1 e p e w j M B J X n / D 3 h W B + j T E y a y x 6 k x l K f v I + R T D i + + 4 o l H N J Q f r h f H 8 v n D a l w L S 6 Z M N j v p z / 7 R e b n P C 2 G j E + B T x T q q 1 l F 4 M y G z 1 Z 0 q 6 U L g W M u E b 5 5 7 Q F b a m I H 9 W Q A U k D a w L K X L H b u 3 C 6 E + r d / + z 2 9 e f N G V E C E l p Y 7 1 L S + S d R D E A k V H V I m 3 6 U q P U z j q v J H g i E V C O T x G c 1 C l x F f F 7 V N i I V z l W Z i a 7 l G l z H H m k w 4 P 3 x 0 b 9 w 6 k k 3 B j p 2 a s v l f W Y m L m 1 5 k s H J H U h m N g l I Z L 9 K L Y 2 l B 1 y A w l T z R T 4 N J G n v d Y v H L z Z s 3 6 d T k 0 N f X L + N U I O S 7 d 0 P U 1 d U t 5 v X i o i J N J k U e S J O J W U g q z n t o B 0 j j Y y O V 1 D 2 m H 4 V y w e d U D D J d 7 3 L q c 0 U i R T S U p + V c B 0 U i X d Z a O 8 G c q T 1 7 t 1 t q R n b + y 2 q V z 2 D H 1 g I u J N V S q U z X Z J J j U x h I Q w F b V J Q 1 g G m f L W o 1 3 f g I s X Q K M D G 2 C x m S A d y J 7 t y 5 R 8 e O H R X L H 7 Y f h T V w w 4 b 1 Y i m U S i 6 B 8 5 b j S Y 8 h S 4 R A 1 q D S c G + Q q g t V I w e p B s J 0 D S u X M v M s K S 8 c c 2 w M T 4 o 8 h k Q g l T a V c z z H 4 S / / + h f 6 z b M b q 4 J Q T s w i 5 T d V G a / E f 2 w B h A u J A 7 O J P 7 V 2 S K W G c B c G f m c q e 0 N D v R s Z G a U T J 4 6 L k c I 0 Q P B s g E F j Z n a W 8 x V k A A m U h O p m U i j y I I + V F A q T C F L L c m 1 w P E R e H 5 O Q J R o k 0 6 t R N b 9 K 7 r G Q S U h n L U s j m U A i i f m c j / P y 3 F k 5 5 h Q P W d + H M m H X j h I u d B Q E M t 9 k v C q I i M S C W Z U L T V S R t U E m w B t E J i w M / F a 4 F i W y e O I + T B p 8 + b J D F r D k D 4 T T p Q n i v M M z p q e m O Q 1 5 q C Y T 3 m R S D I y D e I Y 4 K o 8 R 4 z N K x Y P a j T R M E l W u R a 1 9 D j V h 1 F z j Y 1 V O l l g H R S p r g 8 k x k w m a y X / 5 r 9 / M q w / Z G r h d i 5 O a p W H r R i Y V M p s z W j J c 6 9 e q Q C w F o 9 O k k F H g I N c q J t i L t 9 H L L M c C v x 3 O t J g Q a A V + N y S M O Y b X A 2 J I J n V N G w s g h S R m A s 3 M i E P s w J i N f m p z 0 f V O J 0 1 Z B m I j B A K p V B 7 j s 9 K Q M Z E k 1 v f J M 3 U w U k i O O V b l x e U n x 7 o M R U K h f J W 7 E V T 8 v / 7 b X / P b x 6 8 P 2 R h k x s x q C Y U F T s r P s 6 s C F X V A F 4 Q U l i o c a w u o C l f H p k V d h c S a T W D p w 2 + C O x F W i j V 4 / f o 1 t b T c p S u X r 8 i O 7 j / 8 c F 5 2 7 Y B L E l Q 7 I Q Q I Y I 4 5 Y K 2 I m z d v i + n 9 8 a C a q 6 T y T M W S t y b N E l R a J O + N x F K B S c s x 7 l P k V f c Y M o X L U B p J k E l J J q h 6 N d U V l M v v E l s P s j r c b u 9 b d T X s 7 v 1 B C t m 0 w 6 w D a / o 5 x c d P O d K y F o t 0 7 l R I G s 7 R w W B V R v 5 p u 6 Z R d w A 5 S q A u Z R L Y M + v U I g t e w t Q N a 1 1 n V z f 9 7 K s v Z P o H t r o 5 c + a 0 X E d F R j 6 A P N E B Z A R h i D 8 z K o O 5 X q + H O j q 7 a L L o q D j Q C m n k X h U r g u l z O d Y E k 2 s g j o r l G N e k H 6 a J x P c J k Y R Q C D j W J N K x L F z J s Z 3 m 6 O / + / q / k / V c T V o V R I h a H 9 t d y w U X U A 6 h / K D B 1 z A V l Y l 1 4 p g B N 4 a s + F g a E t T o k f 7 M X s 3 4 b j S y y P x O M B 5 A q J c X F s l 8 U C A Y y q U o e k n 6 R / O 5 5 g f N F x z k 5 u e K 1 j h W Q i t a f o Z z c f F X p Y + 5 T e a j y E 2 m S t 7 g W v h f a g p J I K s 3 c i x j l o c s t 3 F f i A O 1 C y K Q k E / + h 3 / z 2 V / r X r S 7 Y b n e s P g k F + H x B a n 3 4 h i W O 9 k T X 8 6 b Q E h u v d I k h m X A s U g p p k E 6 Q W p x u C Z B T K s 5 O l O X N 0 e F G t W a h k h C R Y h s d H Z P K C J c i w F w 3 9 1 j P F w v K o h e i y x 1 m O W w j h f Q x Y n 0 u j Z I c g 0 T q W M V M H K S J O m n I p I k H M v F 1 R S o T w 4 s 8 Q i a c / + a 3 3 8 r K t q s R q 8 o o Y Q 1 u t 5 P q a g q k A K S V g 1 T i A g k f o 8 D C k k p L K S l M X c i x A R W B g 1 Q S B F 2 B + A 9 / X + Y x O m u n x w N O 6 u z s l k m D c I J V E m G O p q Y m p U E J V 1 y d b s 4 l y L F K w 3 o T b S 9 e i k c E P M q V i T w o Y 0 2 X 2 t U A r O k H h S W S P C + S T + E 8 M 7 E E E I b v 0 2 n h 7 x b i x J A J Z c X B S i b M c 9 p / a L c s B R 2 v z F d D s L V 0 9 K 9 K C W X Q c v e V e E L b w / 0 o z J 9 C H w o S S / W f l M S C B F L 9 K o n D 0 i l y z H + Q J S p v G E p i 4 Z o 6 D 1 + w Q F I i f 9 4 P I B k k m q O 8 0 C g d X m + n n p 5 e G h + f E P J v 3 b Z F j A 1 K k s g H 9 L E J S k o h H Q O 6 7 R 1 d t G f 3 T h o a G p Z Z v C U l x T Q 0 B c J q b 3 I J q k F R j Y u W S O Z c 0 h Q 5 5 R o T B W m G d O o Y p N I x G j m Q z J B K G j o 0 f J p M a B S Z W A U F e f Q 3 Y t V b v V j 1 h A J u t f R Q g L t E U e q f H I N A O D Z E U p 7 Y i k T q X A V t t N A B 3 O A j l a Z O V A z o y B z I 3 3 C a F X E T 4 2 D x 7 O f 6 i r / 6 v 7 r 3 1 E a s I K Q q P i A V P e Y Y p y r N n K t w 6 3 Y L 7 d y x Q 5 x f M f W 9 t q 6 O Z l m T V M t / 4 R 5 N H A R N G C t 5 Y s k U M a H z O U i D a 4 i R p s m E 4 7 B k k t h C J i 2 Z 8 v J y 6 L d / 9 5 / l N 6 x m r A l C A c 0 3 O i n E x F C S y p D K k E n H I B H H x g J o J Z Q i k j k H G X Q s / / U 1 f J F c U 9 A p c k 8 0 5 i X E g S X b F y g B r q 7 6 Q B 9 x D B T n B K U / h Q o N q E q v 7 5 d j E + a n w Z L X 3 d 0 j L k b I E 3 8 Q 3 g y W P p O 5 1 x B G 0 j i g f y W x O k d f y / S X Y i W S n I M 8 O D Y k 4 m N I J p A p o A m F g A 3 a s C D n / / i H 3 8 h v W e 2 w t X S u D U J x 2 d O 1 5 n b + R U w O y 5 R 5 E M s G 9 U + I B c K B P O o 4 W k o h R E s q Q y A c C 0 n k v y X W 1 y U y f 3 V y U p C c V 9 k f V Q j 4 M Y g s x z h T h y o + 3 u S R b T y l 0 k u y P u Y T x O o + a 1 D p i i A 4 n q O W X p e s p R e + J 0 w i c 5 9 J A 1 H M N X 0 M 0 o S v x a h 5 I q E g n S x k Q o x z T S S x 8 v k 1 m f 7 x N z q P V z + Y U K + l P N Y C 0 G p e a 3 7 B v 0 q N U U V L K p x b p Z O K s Z J S X D J x k H M h i f y 1 n M s J T i W W v 5 b j K M R J U g y I B V d W F W m g 1 o d T o 4 5 R s e 2 2 E J 3 d h D 1 0 1 U V V 2 d W 1 y H k k z R q C n E 9 Y A h k x b o h c M 6 T h A G L w O Z 8 I S U y a I Z S Q K I p c M W T S J D I S S o w T h k g i m d R S 0 f / 9 7 / 8 q a n O C 1 Q 7 b n T V E K A A F f / l q G 1 c p J g t L K i W V Y K g A e R S p V J o m l R A L 5 M A x Y h X A h M W J p W K J 5 J o c M k x a + H B h o D 6 b A w v w G 8 J A R V Y H + r + K N 1 f 4 Z F M B q e j m P g k 4 R I o 5 j w R 4 S D w Z c N L w N D c e V v J E H X P Q x M G x I h M H i b U B Q h P J S i b E 4 v l g C G U k k 6 h 5 I J W R T H y u y Q Q 1 D + W w l r D m C A X I W M r V Z 1 y l Q B Z I J 6 U C 2 j S p j P p n p J Q i D o 7 h i 2 W R V G B E + J j B s Z x L O v 5 L 6 r x j / U c Q O Z q P 6 I w H E 8 J H 6 q 8 c c A W X S K f q N E i o 0 x v j S y h f k E T 6 5 D j m a G D C T m 8 m 7 T T t J f I H 1 L M M W f A B 9 T k Q I 3 K s + k U 6 H W l C J g u J 5 N i o e e p Y e U S A R B w b 9 S 4 c g 0 y Q U k o y u d 0 u 8 Y J Y a 2 Q C b H e 6 1 h 6 h D C 5 f f s o d Y P 6 R 6 F O B M D H q H 0 i k J B X T w R B M C G R i M A V U M c f 4 b 9 I Y S J N I x X K D j v Q V + b s 4 V P b L 3 3 B J 6 D R U e o 3 w M S q 4 j j G t 4 9 h 6 r w w b P H u D p b n g E W 7 u N Q R R A R f C 5 / g n x D D p m j j 6 W A w O k s Z B 3 6 e k E R N H r q v 0 M K l A G j k G e Z S U U m Q C i Z Q B Q p H M L 4 t m / u 3 / / E v 8 g j U I o v 8 P i b 2 / T L Y h r L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 G u i d = " 9 4 9 1 d e 9 f - b 0 c d - 4 7 c 6 - b 0 7 3 - d b d 9 8 2 8 a e 8 9 2 "   R e v = " 1 "   R e v G u i d = " 2 0 b 0 3 6 1 9 - 1 a 5 7 - 4 b d 1 - 9 8 7 f - d d 6 9 8 0 9 4 8 3 9 e " 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C91EF242-EB00-413D-93F7-330BC430937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EFF9B1C-0397-4E2F-B171-A9524A04741D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2EF74714-D8B4-4ACA-86EC-5E806BA0164E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</vt:lpstr>
      <vt:lpstr>Sales Data</vt:lpstr>
      <vt:lpstr>Customer Info</vt:lpstr>
      <vt:lpstr>indian-startup-funding</vt:lpstr>
      <vt:lpstr>Expense - 2018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jude divine</dc:creator>
  <cp:keywords/>
  <dc:description/>
  <cp:lastModifiedBy>Divz</cp:lastModifiedBy>
  <cp:revision/>
  <dcterms:created xsi:type="dcterms:W3CDTF">2021-09-09T16:24:17Z</dcterms:created>
  <dcterms:modified xsi:type="dcterms:W3CDTF">2022-07-06T18:04:04Z</dcterms:modified>
  <cp:category/>
  <cp:contentStatus/>
</cp:coreProperties>
</file>