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dor\Desktop\"/>
    </mc:Choice>
  </mc:AlternateContent>
  <bookViews>
    <workbookView xWindow="0" yWindow="0" windowWidth="20490" windowHeight="7755" activeTab="2"/>
  </bookViews>
  <sheets>
    <sheet name="Ej. 04" sheetId="2" r:id="rId1"/>
    <sheet name="Ej. 13" sheetId="4" r:id="rId2"/>
    <sheet name="Ej. 15 " sheetId="11" r:id="rId3"/>
    <sheet name="Ej. 20" sheetId="7" r:id="rId4"/>
    <sheet name="Ej 22" sheetId="5" r:id="rId5"/>
    <sheet name="Ej 22 (2)" sheetId="10" r:id="rId6"/>
    <sheet name="Ej. 25" sheetId="6" r:id="rId7"/>
    <sheet name="Hoja1" sheetId="1" r:id="rId8"/>
  </sheets>
  <definedNames>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s>
  <calcPr calcId="152511"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11" l="1"/>
  <c r="C37" i="11"/>
  <c r="Y30" i="11" l="1"/>
  <c r="W30" i="11"/>
  <c r="Y32" i="11"/>
  <c r="W32" i="11"/>
  <c r="W21" i="11"/>
  <c r="Y17" i="11"/>
  <c r="W17" i="11"/>
  <c r="W16" i="11"/>
  <c r="F47" i="11"/>
  <c r="E47" i="11"/>
  <c r="Y13" i="11"/>
  <c r="W13" i="11"/>
  <c r="AA13" i="11" s="1"/>
  <c r="W12" i="11"/>
  <c r="Y12" i="11"/>
  <c r="Y7" i="11"/>
  <c r="W7" i="11"/>
  <c r="AA7" i="11" s="1"/>
  <c r="W9" i="11"/>
  <c r="Y8" i="11"/>
  <c r="AA8" i="11" s="1"/>
  <c r="W8" i="11"/>
  <c r="I45" i="11"/>
  <c r="I46" i="11"/>
  <c r="I44" i="11"/>
  <c r="I47" i="11" s="1"/>
  <c r="I43" i="11"/>
  <c r="I42" i="11"/>
  <c r="Y21" i="11"/>
  <c r="I19" i="11"/>
  <c r="H19" i="11"/>
  <c r="H12" i="11"/>
  <c r="AA21" i="11"/>
  <c r="C68" i="11"/>
  <c r="C60" i="11"/>
  <c r="C61" i="11"/>
  <c r="C71" i="11"/>
  <c r="C58" i="11"/>
  <c r="C57" i="11"/>
  <c r="AA17" i="11"/>
  <c r="AA16" i="11"/>
  <c r="Y16" i="11"/>
  <c r="AA14" i="11"/>
  <c r="AA12" i="11"/>
  <c r="AA11" i="11"/>
  <c r="AA9" i="11"/>
  <c r="Y11" i="11"/>
  <c r="W11" i="11"/>
  <c r="Y9" i="11"/>
  <c r="Y14" i="11"/>
  <c r="W14" i="11"/>
  <c r="J25" i="11" l="1"/>
  <c r="I25" i="11"/>
  <c r="I14" i="11"/>
  <c r="H14" i="11"/>
  <c r="I13" i="11"/>
  <c r="H13" i="11"/>
  <c r="I12" i="11"/>
  <c r="I52" i="11"/>
  <c r="C88" i="11"/>
  <c r="C82" i="11"/>
  <c r="I50" i="11"/>
  <c r="C67" i="11"/>
  <c r="C65" i="11"/>
  <c r="C63" i="11"/>
  <c r="C59" i="11"/>
  <c r="I51" i="11" l="1"/>
  <c r="I53" i="11" s="1"/>
  <c r="C73" i="11"/>
  <c r="C75" i="11" s="1"/>
  <c r="C11" i="11"/>
  <c r="D11" i="11"/>
  <c r="C13" i="11"/>
  <c r="D13" i="11"/>
  <c r="C18" i="11"/>
  <c r="D18" i="11"/>
  <c r="D20" i="11" s="1"/>
  <c r="D24" i="11" s="1"/>
  <c r="C20" i="11"/>
  <c r="C23" i="11"/>
  <c r="C24" i="11" s="1"/>
  <c r="D23" i="11"/>
  <c r="C39" i="11"/>
  <c r="D39" i="11"/>
  <c r="E8" i="10"/>
  <c r="F8" i="10"/>
  <c r="I8" i="10"/>
  <c r="J8" i="10"/>
  <c r="J12" i="10" s="1"/>
  <c r="E11" i="10"/>
  <c r="E12" i="10" s="1"/>
  <c r="F11" i="10"/>
  <c r="F12" i="10" s="1"/>
  <c r="I11" i="10"/>
  <c r="I12" i="10" s="1"/>
  <c r="J11" i="10"/>
  <c r="E14" i="10"/>
  <c r="F14" i="10"/>
  <c r="I14" i="10"/>
  <c r="J14" i="10"/>
  <c r="E16" i="10"/>
  <c r="F16" i="10"/>
  <c r="I16" i="10"/>
  <c r="J16" i="10"/>
  <c r="J17" i="10" s="1"/>
  <c r="J21" i="10" s="1"/>
  <c r="E17" i="10"/>
  <c r="F17" i="10"/>
  <c r="F21" i="10" s="1"/>
  <c r="I17" i="10"/>
  <c r="E20" i="10"/>
  <c r="F20" i="10"/>
  <c r="I20" i="10"/>
  <c r="J20" i="10"/>
  <c r="E21" i="10"/>
  <c r="I21" i="10"/>
  <c r="E27" i="10"/>
  <c r="F27" i="10"/>
  <c r="I27" i="10"/>
  <c r="J27" i="10"/>
  <c r="E31" i="10"/>
  <c r="E33" i="10" s="1"/>
  <c r="F31" i="10"/>
  <c r="F33" i="10" s="1"/>
  <c r="I31" i="10"/>
  <c r="I33" i="10" s="1"/>
  <c r="I35" i="10" s="1"/>
  <c r="J31" i="10"/>
  <c r="J33" i="10" s="1"/>
  <c r="J35" i="10" s="1"/>
  <c r="I41" i="10"/>
  <c r="J41" i="10"/>
  <c r="J44" i="10" s="1"/>
  <c r="I42" i="10"/>
  <c r="I44" i="10" s="1"/>
  <c r="J42" i="10"/>
  <c r="I43" i="10"/>
  <c r="J43" i="10"/>
  <c r="H65" i="10"/>
  <c r="H66" i="10"/>
  <c r="E17" i="7"/>
  <c r="C68" i="6"/>
  <c r="C66" i="6"/>
  <c r="C65" i="6"/>
  <c r="C62" i="6"/>
  <c r="D47" i="6"/>
  <c r="C47" i="6"/>
  <c r="D41" i="6"/>
  <c r="C41" i="6"/>
  <c r="D32" i="6"/>
  <c r="C32" i="6"/>
  <c r="D25" i="6"/>
  <c r="D27" i="6" s="1"/>
  <c r="C25" i="6"/>
  <c r="C27" i="6" s="1"/>
  <c r="D17" i="6"/>
  <c r="D19" i="6" s="1"/>
  <c r="C17" i="6"/>
  <c r="C19" i="6" s="1"/>
  <c r="D11" i="6"/>
  <c r="C11" i="6"/>
  <c r="R53" i="5"/>
  <c r="Q53" i="5"/>
  <c r="R52" i="5"/>
  <c r="Q52" i="5"/>
  <c r="R51" i="5"/>
  <c r="Q51" i="5"/>
  <c r="R38" i="5"/>
  <c r="R42" i="5" s="1"/>
  <c r="R44" i="5" s="1"/>
  <c r="R46" i="5" s="1"/>
  <c r="Q38" i="5"/>
  <c r="Q42" i="5" s="1"/>
  <c r="Q44" i="5" s="1"/>
  <c r="Q46" i="5" s="1"/>
  <c r="N38" i="5"/>
  <c r="N42" i="5" s="1"/>
  <c r="N44" i="5" s="1"/>
  <c r="M38" i="5"/>
  <c r="M42" i="5" s="1"/>
  <c r="M44" i="5" s="1"/>
  <c r="R31" i="5"/>
  <c r="Q31" i="5"/>
  <c r="N31" i="5"/>
  <c r="M31" i="5"/>
  <c r="R27" i="5"/>
  <c r="Q27" i="5"/>
  <c r="N27" i="5"/>
  <c r="M27" i="5"/>
  <c r="R25" i="5"/>
  <c r="Q25" i="5"/>
  <c r="N25" i="5"/>
  <c r="M25" i="5"/>
  <c r="R22" i="5"/>
  <c r="Q22" i="5"/>
  <c r="N22" i="5"/>
  <c r="M22" i="5"/>
  <c r="R19" i="5"/>
  <c r="Q19" i="5"/>
  <c r="N19" i="5"/>
  <c r="M19" i="5"/>
  <c r="D41" i="11" l="1"/>
  <c r="D42" i="11" s="1"/>
  <c r="D43" i="11" s="1"/>
  <c r="Y22" i="11"/>
  <c r="Y18" i="11"/>
  <c r="W18" i="11"/>
  <c r="AA18" i="11" s="1"/>
  <c r="W22" i="11"/>
  <c r="AA22" i="11" s="1"/>
  <c r="H6" i="11"/>
  <c r="H25" i="11" s="1"/>
  <c r="C41" i="11"/>
  <c r="E34" i="10"/>
  <c r="E35" i="10"/>
  <c r="F34" i="10"/>
  <c r="F35" i="10"/>
  <c r="C48" i="6"/>
  <c r="C50" i="6" s="1"/>
  <c r="C52" i="6" s="1"/>
  <c r="C54" i="6" s="1"/>
  <c r="D48" i="6"/>
  <c r="D50" i="6" s="1"/>
  <c r="D52" i="6" s="1"/>
  <c r="D54" i="6" s="1"/>
  <c r="C33" i="6"/>
  <c r="D33" i="6"/>
  <c r="C20" i="6"/>
  <c r="D20" i="6"/>
  <c r="C67" i="6"/>
  <c r="M28" i="5"/>
  <c r="M32" i="5" s="1"/>
  <c r="M23" i="5"/>
  <c r="N28" i="5"/>
  <c r="N32" i="5" s="1"/>
  <c r="N23" i="5"/>
  <c r="Q54" i="5"/>
  <c r="Q28" i="5"/>
  <c r="R54" i="5"/>
  <c r="Q23" i="5"/>
  <c r="R23" i="5"/>
  <c r="R28" i="5"/>
  <c r="R32" i="5" s="1"/>
  <c r="M45" i="5"/>
  <c r="M46" i="5" s="1"/>
  <c r="Q32" i="5"/>
  <c r="N45" i="5"/>
  <c r="N46" i="5" s="1"/>
  <c r="I32" i="11" l="1"/>
  <c r="K25" i="11"/>
  <c r="Y26" i="11"/>
  <c r="Y29" i="11"/>
  <c r="Y31" i="11" s="1"/>
  <c r="Y33" i="11" s="1"/>
  <c r="Y25" i="11"/>
  <c r="Y23" i="11"/>
  <c r="C42" i="11"/>
  <c r="C43" i="11" s="1"/>
  <c r="C63" i="6"/>
  <c r="W25" i="11" l="1"/>
  <c r="W23" i="11"/>
  <c r="W26" i="11"/>
  <c r="W29" i="11"/>
  <c r="W31" i="11" s="1"/>
  <c r="W33" i="11" s="1"/>
  <c r="C83" i="11"/>
  <c r="C87" i="11" s="1"/>
</calcChain>
</file>

<file path=xl/sharedStrings.xml><?xml version="1.0" encoding="utf-8"?>
<sst xmlns="http://schemas.openxmlformats.org/spreadsheetml/2006/main" count="581" uniqueCount="356">
  <si>
    <t>Estado</t>
  </si>
  <si>
    <t>Tipo de cuenta</t>
  </si>
  <si>
    <t xml:space="preserve">Cuentas por pagar </t>
  </si>
  <si>
    <t>Cuentas por cobrar</t>
  </si>
  <si>
    <t>Deudas acumuladas</t>
  </si>
  <si>
    <t>Depreciación Acumulada</t>
  </si>
  <si>
    <t>Gastos administrativos</t>
  </si>
  <si>
    <t>Edificios</t>
  </si>
  <si>
    <t>Efectivo</t>
  </si>
  <si>
    <t>Acciones comunes</t>
  </si>
  <si>
    <t>Costo de los bienes venidos</t>
  </si>
  <si>
    <t>Equipo</t>
  </si>
  <si>
    <t>Gastos generales</t>
  </si>
  <si>
    <t>Gastos por intereses</t>
  </si>
  <si>
    <t>Inventarios</t>
  </si>
  <si>
    <t>Terreno</t>
  </si>
  <si>
    <t>Deudas a largo plazo</t>
  </si>
  <si>
    <t>Maquinaria</t>
  </si>
  <si>
    <t>Valores Negociables</t>
  </si>
  <si>
    <t>Documentos por pagar</t>
  </si>
  <si>
    <t>Gastos Operativos</t>
  </si>
  <si>
    <t>Acciones preferentes</t>
  </si>
  <si>
    <t>Ganancias retenidas</t>
  </si>
  <si>
    <t>Ingresos por ventas</t>
  </si>
  <si>
    <t>Impuestos</t>
  </si>
  <si>
    <t>Vehjiculos</t>
  </si>
  <si>
    <t>Pasivo a largo Plazo</t>
  </si>
  <si>
    <t>Terrenos y edificios</t>
  </si>
  <si>
    <t>Cuentas por pagar</t>
  </si>
  <si>
    <t>Muebles y accesorios</t>
  </si>
  <si>
    <t>Utilidades retenidas</t>
  </si>
  <si>
    <t>Otros Activos fijos                          98</t>
  </si>
  <si>
    <t>Depreciación acumulada</t>
  </si>
  <si>
    <t>Vehículos</t>
  </si>
  <si>
    <t xml:space="preserve">Capital </t>
  </si>
  <si>
    <t>Pasivo acumulados por pagar</t>
  </si>
  <si>
    <t xml:space="preserve">Maquinaria y Equipo  </t>
  </si>
  <si>
    <t>Valores negociables</t>
  </si>
  <si>
    <t>SOLUCION</t>
  </si>
  <si>
    <t>Estado de Situación  AL 31 DE DICIEMBRE</t>
  </si>
  <si>
    <t>($000)</t>
  </si>
  <si>
    <t>Activos</t>
  </si>
  <si>
    <t>Año</t>
  </si>
  <si>
    <t xml:space="preserve">    Total activo circulante</t>
  </si>
  <si>
    <t>Terrenos y edificaciones</t>
  </si>
  <si>
    <t>Maquinaria y Equipo</t>
  </si>
  <si>
    <t>Mobilario y Accesorios</t>
  </si>
  <si>
    <t>Vehiculos</t>
  </si>
  <si>
    <t>Otros activos</t>
  </si>
  <si>
    <t xml:space="preserve">    Total Activo fijo bruto</t>
  </si>
  <si>
    <t>Menos depreciación acumulada</t>
  </si>
  <si>
    <t>Activos Fijos Netos</t>
  </si>
  <si>
    <t>Total Activos</t>
  </si>
  <si>
    <t>Pasivos y Capital Patrimonial</t>
  </si>
  <si>
    <t>Cargos por pagar</t>
  </si>
  <si>
    <t>Pasivos acumulados por pagar</t>
  </si>
  <si>
    <t xml:space="preserve">Pasivo circulante </t>
  </si>
  <si>
    <t xml:space="preserve">Deuda a largo plazo </t>
  </si>
  <si>
    <t>Total pasivos</t>
  </si>
  <si>
    <t>Capial Social</t>
  </si>
  <si>
    <t xml:space="preserve">    Total de patrimonio de los accionistas</t>
  </si>
  <si>
    <t>Total pasivo y patrimonio de los accionistas</t>
  </si>
  <si>
    <t>BETA S.A.</t>
  </si>
  <si>
    <t>DELTA S.A.</t>
  </si>
  <si>
    <t>BALANCE GENERAL</t>
  </si>
  <si>
    <t>Caja y Bancos</t>
  </si>
  <si>
    <t>Activo corriente</t>
  </si>
  <si>
    <t>Activo fijo bruto</t>
  </si>
  <si>
    <t>Depreciacion acumulada</t>
  </si>
  <si>
    <t>Activo no corriente</t>
  </si>
  <si>
    <t>Total Activo</t>
  </si>
  <si>
    <t>Proveedores</t>
  </si>
  <si>
    <t>Pasivo corriente</t>
  </si>
  <si>
    <t>Deuda largo plazo</t>
  </si>
  <si>
    <t>Pasivo no corriente</t>
  </si>
  <si>
    <t>Total Pasivo</t>
  </si>
  <si>
    <t>Capital</t>
  </si>
  <si>
    <t>Total Patrimonio</t>
  </si>
  <si>
    <t>Pasivo y patrimonio</t>
  </si>
  <si>
    <t>ESTADO DE GANANCIAS Y PÉRDIDAS</t>
  </si>
  <si>
    <t>Ventas</t>
  </si>
  <si>
    <t>Costo de ventas</t>
  </si>
  <si>
    <t>Utilidad Bruta</t>
  </si>
  <si>
    <t>Gastos de administración</t>
  </si>
  <si>
    <t>Gasto de ventas</t>
  </si>
  <si>
    <t>Depreciacion</t>
  </si>
  <si>
    <t>Utilidad Operativa</t>
  </si>
  <si>
    <t>Gastos financieros</t>
  </si>
  <si>
    <t>UAImpuestos</t>
  </si>
  <si>
    <t>Utilidad Neta</t>
  </si>
  <si>
    <t>Dividendos</t>
  </si>
  <si>
    <t>Cálculo de Compras</t>
  </si>
  <si>
    <t>Inventario Final</t>
  </si>
  <si>
    <t xml:space="preserve"> - Inventario Inicial</t>
  </si>
  <si>
    <t>+ Costo de ventas</t>
  </si>
  <si>
    <t>= Compras</t>
  </si>
  <si>
    <t>Ratios Financieros</t>
  </si>
  <si>
    <t>PROMEDIO</t>
  </si>
  <si>
    <t>Liquidez</t>
  </si>
  <si>
    <t>1. Liquidez Corrientes</t>
  </si>
  <si>
    <t>2. Razon rápida</t>
  </si>
  <si>
    <t>Actividad</t>
  </si>
  <si>
    <t>Otros (incluye arendam financieros)</t>
  </si>
  <si>
    <t>3. Rotacion de inventarios</t>
  </si>
  <si>
    <t>4. Periodo promedio de cobros</t>
  </si>
  <si>
    <t>44.3 DIAS</t>
  </si>
  <si>
    <t>5. Periodo promedio de pago</t>
  </si>
  <si>
    <t>66.5 DIAS</t>
  </si>
  <si>
    <t>6. Rotacion de activos totales</t>
  </si>
  <si>
    <t>Endeudamiento</t>
  </si>
  <si>
    <t>7. Indice de Endeudamiento</t>
  </si>
  <si>
    <t>8. Razon de cargos de interes fijo</t>
  </si>
  <si>
    <t>9. Razón de cobertura de pagos fijos</t>
  </si>
  <si>
    <t>Rentabilidad</t>
  </si>
  <si>
    <t>10. Margen de U Bruta</t>
  </si>
  <si>
    <t>Deuda a largo plazo (incluye Arrend Finan)</t>
  </si>
  <si>
    <t>11. Margen de U Operativa</t>
  </si>
  <si>
    <t>12. Margen de U neta</t>
  </si>
  <si>
    <t>Acciones preferentes(1)</t>
  </si>
  <si>
    <t>13. Ganancia por accion</t>
  </si>
  <si>
    <t>Acciones comunes(2)</t>
  </si>
  <si>
    <t>14. RSA</t>
  </si>
  <si>
    <t>Capital pagado (3)</t>
  </si>
  <si>
    <t>15. RSP</t>
  </si>
  <si>
    <t>Mercado</t>
  </si>
  <si>
    <t>16. Relación Precio/Ganancia</t>
  </si>
  <si>
    <t>17. Razon de Mercado/Libro</t>
  </si>
  <si>
    <t>INDICE DUPONT*</t>
  </si>
  <si>
    <t>Margen de Utilidad neta</t>
  </si>
  <si>
    <t>Rotación de los Activos Totales</t>
  </si>
  <si>
    <t>RSA</t>
  </si>
  <si>
    <t>Palanca Financiera</t>
  </si>
  <si>
    <t>RSP</t>
  </si>
  <si>
    <t>Estado de Resultados Bartlett Company al 31de diciembre</t>
  </si>
  <si>
    <t>Menos costo de los bienes vendidos</t>
  </si>
  <si>
    <t xml:space="preserve">Utilidad bruta </t>
  </si>
  <si>
    <t xml:space="preserve">Menos: Gastos operativos </t>
  </si>
  <si>
    <t xml:space="preserve">Gastos de ventas </t>
  </si>
  <si>
    <t xml:space="preserve">Gastos generales y de administración </t>
  </si>
  <si>
    <t>Gastos de arrendamiento</t>
  </si>
  <si>
    <t>Gastos por depreciación</t>
  </si>
  <si>
    <t>Total de Gastos Operativos</t>
  </si>
  <si>
    <t>Utilidad operativa  (UAII = EBIT)</t>
  </si>
  <si>
    <t xml:space="preserve">Menos: gastos financieros  </t>
  </si>
  <si>
    <t>Utilidad neta antes de IR</t>
  </si>
  <si>
    <r>
      <rPr>
        <b/>
        <shadow/>
        <sz val="12"/>
        <color rgb="FF073763"/>
        <rFont val="Calibri"/>
        <family val="2"/>
        <scheme val="minor"/>
      </rPr>
      <t>Menos:</t>
    </r>
    <r>
      <rPr>
        <shadow/>
        <sz val="12"/>
        <color rgb="FF073763"/>
        <rFont val="Calibri"/>
        <family val="2"/>
        <scheme val="minor"/>
      </rPr>
      <t xml:space="preserve"> IR (tasa 30%)</t>
    </r>
  </si>
  <si>
    <t>Utilidad neta despues de IR</t>
  </si>
  <si>
    <r>
      <rPr>
        <b/>
        <sz val="11"/>
        <color theme="1"/>
        <rFont val="Calibri"/>
        <family val="2"/>
        <scheme val="minor"/>
      </rPr>
      <t>Menos:</t>
    </r>
    <r>
      <rPr>
        <sz val="11"/>
        <color theme="1"/>
        <rFont val="Calibri"/>
        <family val="2"/>
        <scheme val="minor"/>
      </rPr>
      <t xml:space="preserve"> Dividendos de acciones preferentes</t>
    </r>
  </si>
  <si>
    <t>Utilidades disponibles para los accionistas comunes</t>
  </si>
  <si>
    <t>Ganancia por accion    (GPA)</t>
  </si>
  <si>
    <t>Dividendo por accion (DPA)</t>
  </si>
  <si>
    <t>Saldo de ganancias retenidas (a1 Enero del 2015)</t>
  </si>
  <si>
    <t>Mas: utilidades netas despúes de impuestos</t>
  </si>
  <si>
    <t>Menos dividendos en efectivo (pagados durane 2015)</t>
  </si>
  <si>
    <t>Acciones Preferentes</t>
  </si>
  <si>
    <t>Total de dividendos pagados</t>
  </si>
  <si>
    <t>Saldo de ganancias retenidas(al 31 de dic. De 2015)</t>
  </si>
  <si>
    <t>Flujo de Efectivo derivado de actividade operativas</t>
  </si>
  <si>
    <t>Gananacias netas depues de impuestos</t>
  </si>
  <si>
    <t>Depreciación</t>
  </si>
  <si>
    <t>Incremento de cuentas por cobrar</t>
  </si>
  <si>
    <t>Disminución de inventarios</t>
  </si>
  <si>
    <t>Incremento de cuentas por pagar</t>
  </si>
  <si>
    <t>Incrementos por cargo por pagar</t>
  </si>
  <si>
    <t xml:space="preserve">    Efectivo derivado de las activdades Operativas</t>
  </si>
  <si>
    <t>Flujo de Efectivo derivado de actividades de inversión</t>
  </si>
  <si>
    <t>Incremento de activos fijos brutos</t>
  </si>
  <si>
    <t>Cambio en las inversiones de capital patrimonial OE</t>
  </si>
  <si>
    <t xml:space="preserve">    Efectivo derivado de las activdades de inversión</t>
  </si>
  <si>
    <t>Flujo de Efectivo derivado de actividades de financiamiento</t>
  </si>
  <si>
    <t>Disminución de los documentos por pagar</t>
  </si>
  <si>
    <t>Incremento de los adeudos a largo plazo</t>
  </si>
  <si>
    <t>Cambios en el capital patrimonial de los accionistas</t>
  </si>
  <si>
    <t>Dividendos pagados</t>
  </si>
  <si>
    <t xml:space="preserve">      Efectivo derivado de las actividades financieras</t>
  </si>
  <si>
    <t>Resumen</t>
  </si>
  <si>
    <t>Cambio Neto en efectivo y derivados (4)</t>
  </si>
  <si>
    <t xml:space="preserve">      Efectivo y valores negociables al inicio del año</t>
  </si>
  <si>
    <t xml:space="preserve">     Incremento neto del efectivo y los V. negociables</t>
  </si>
  <si>
    <t>Estado de Ganancias retenidas ($000) de BBC Company al 31 de dicembre del 2021</t>
  </si>
  <si>
    <t xml:space="preserve">Estado de Fuentes de Efectivo de BBC Company para el año concluido el 31 de dicembre del 2021  ($000) </t>
  </si>
  <si>
    <r>
      <t xml:space="preserve">Estado de Situación   BBC </t>
    </r>
    <r>
      <rPr>
        <sz val="11"/>
        <color theme="1"/>
        <rFont val="Arial Rounded MT Bold"/>
        <family val="2"/>
      </rPr>
      <t>Company al 31 de diciembre</t>
    </r>
  </si>
  <si>
    <t>Deteminemos la situacion financiera de la empresa  a taves de los indicadores financieros</t>
  </si>
  <si>
    <t>Hoteles SAC</t>
  </si>
  <si>
    <t>Año Actual</t>
  </si>
  <si>
    <t>Próximo Año</t>
  </si>
  <si>
    <t>Ingreso Por Ventas</t>
  </si>
  <si>
    <t>Fijos</t>
  </si>
  <si>
    <t>Variables</t>
  </si>
  <si>
    <t>Total Gastos Operativos</t>
  </si>
  <si>
    <t>Impuesto a la Renta</t>
  </si>
  <si>
    <t>Utilidad Operativa después Imptos.</t>
  </si>
  <si>
    <t>Activo Total</t>
  </si>
  <si>
    <t>ROA después de Impuestos (%)</t>
  </si>
  <si>
    <t>LAS VENTA AUMENTAN POR DOS MOTIVOS:</t>
  </si>
  <si>
    <t>1)   POR PRECIO &gt; NO AUMENTA COSTO VARIABLE</t>
  </si>
  <si>
    <t>2)   POR CANTIDAD O VOLUMEN &gt; AUMENTA COSTO VARIABLE 
(OCUPABILIDAD=VOLUMEN --NO ES PRECIO</t>
  </si>
  <si>
    <t>Ej 2.13</t>
  </si>
  <si>
    <t>Pag 94</t>
  </si>
  <si>
    <t>Brigham</t>
  </si>
  <si>
    <t>Estado de Situación  Ken Corporación al 31 de diciembre</t>
  </si>
  <si>
    <t>(Millones de dolares)</t>
  </si>
  <si>
    <t>1. Liquidez Corriente</t>
  </si>
  <si>
    <t>Inversiones a cp</t>
  </si>
  <si>
    <t>Planta y Equipos Netos</t>
  </si>
  <si>
    <t>Total activos</t>
  </si>
  <si>
    <t xml:space="preserve">Pasivos y Patrimonio </t>
  </si>
  <si>
    <t>Gastos devengados</t>
  </si>
  <si>
    <t>Deuda a largo plazo</t>
  </si>
  <si>
    <t>Estado de Resultados Ken Corporación para los años que concluyeron el 31 de diciembre</t>
  </si>
  <si>
    <t>Depreciación y Amortización</t>
  </si>
  <si>
    <t>Menos: IR (tasa 40%)</t>
  </si>
  <si>
    <t>Ka</t>
  </si>
  <si>
    <t xml:space="preserve">Deuda </t>
  </si>
  <si>
    <t>Wi*Ki</t>
  </si>
  <si>
    <t>Ki</t>
  </si>
  <si>
    <t>Wi</t>
  </si>
  <si>
    <t>Detalle</t>
  </si>
  <si>
    <t>Determine el costo de capital “Costo promedio ponderado de capital” de la inversión</t>
  </si>
  <si>
    <t>PPP</t>
  </si>
  <si>
    <t>PPRI</t>
  </si>
  <si>
    <t xml:space="preserve">  70% * CV</t>
  </si>
  <si>
    <t>Promedios de compra =</t>
  </si>
  <si>
    <t>PPC</t>
  </si>
  <si>
    <r>
      <t xml:space="preserve"> NOPAT-(CONT - CONT</t>
    </r>
    <r>
      <rPr>
        <b/>
        <vertAlign val="subscript"/>
        <sz val="9"/>
        <color theme="1"/>
        <rFont val="Arial"/>
        <family val="2"/>
      </rPr>
      <t>n-1</t>
    </r>
    <r>
      <rPr>
        <b/>
        <sz val="9"/>
        <color theme="1"/>
        <rFont val="Arial"/>
        <family val="2"/>
      </rPr>
      <t>)</t>
    </r>
  </si>
  <si>
    <t>FEL</t>
  </si>
  <si>
    <t>Margen Neto</t>
  </si>
  <si>
    <r>
      <t>CONT</t>
    </r>
    <r>
      <rPr>
        <b/>
        <vertAlign val="subscript"/>
        <sz val="9"/>
        <color theme="8" tint="-0.499984740745262"/>
        <rFont val="Arial"/>
        <family val="2"/>
      </rPr>
      <t>n-1</t>
    </r>
  </si>
  <si>
    <t xml:space="preserve">ROI ? RSA </t>
  </si>
  <si>
    <t>CONT</t>
  </si>
  <si>
    <t>ROE</t>
  </si>
  <si>
    <t>empresa ROMA SA que tiene un ratio de liquidez de 1.61</t>
  </si>
  <si>
    <r>
      <t>Klp</t>
    </r>
    <r>
      <rPr>
        <b/>
        <vertAlign val="subscript"/>
        <sz val="9"/>
        <color theme="5" tint="-0.249977111117893"/>
        <rFont val="Arial"/>
        <family val="2"/>
      </rPr>
      <t>n-1</t>
    </r>
  </si>
  <si>
    <t>Multiplicador</t>
  </si>
  <si>
    <t>La empresa PIBA SA tiene capacidad de liquidez para pagar a sus proveedores con un ratio de liquidez de 2.29, a diferencia de la</t>
  </si>
  <si>
    <t>CRITERIO:</t>
  </si>
  <si>
    <t>Klp</t>
  </si>
  <si>
    <t>Rotacion</t>
  </si>
  <si>
    <t>g) ¿Qué empresa no tendría problemas para pagar a sus proveedores con los ingresos de su operación?</t>
  </si>
  <si>
    <r>
      <t>CTON</t>
    </r>
    <r>
      <rPr>
        <b/>
        <vertAlign val="subscript"/>
        <sz val="9"/>
        <color theme="5" tint="-0.249977111117893"/>
        <rFont val="Arial"/>
        <family val="2"/>
      </rPr>
      <t>n-1</t>
    </r>
  </si>
  <si>
    <t>Margen</t>
  </si>
  <si>
    <t>CTON</t>
  </si>
  <si>
    <t>ROIC</t>
  </si>
  <si>
    <t>f) ¿Qué empresa retiene la proporción más grande de Utilidades en el negocio?</t>
  </si>
  <si>
    <t>ROI</t>
  </si>
  <si>
    <t xml:space="preserve">NOPAT = EBITT * (1-T) = </t>
  </si>
  <si>
    <t>RENTABILIDAD</t>
  </si>
  <si>
    <t>Calculos:</t>
  </si>
  <si>
    <t>RELACION</t>
  </si>
  <si>
    <t>INDICADOR</t>
  </si>
  <si>
    <t>RATIOS FINANCIEROS</t>
  </si>
  <si>
    <t>ROMA SA tiene un margen neto de 4.1%</t>
  </si>
  <si>
    <t>La empresa PIBA SA tiene un mejor resultado de rendimiento con un margen neto de 6.6% en cambio la empresa</t>
  </si>
  <si>
    <t>e) ¿Cuánto tiempo en promedio demora cada empresa en pagar a sus proveedores?</t>
  </si>
  <si>
    <t>La empresa ROMA SA demora 62 días y la empresa PIBA SA demora 51 días.</t>
  </si>
  <si>
    <t>para las ventas dura 75 días y el periodo de cobro de sus acreencias es de 20 días.</t>
  </si>
  <si>
    <t>La empresa PIBA SA se demora 95 días en convertit sus inventarios a efectivo, puesto que el periodo de inmovilización de inventarios</t>
  </si>
  <si>
    <t>d) ¿Cuánto tiempo necesita cada empresa para convertir una inversión en inventario en efectivo? Ambas empresas trabajan 100% al crédito.</t>
  </si>
  <si>
    <t>para las ventas dura 63 días y el periodo de cobro de sus acreencias es de 22 días.</t>
  </si>
  <si>
    <t>La empresa ROMA SA se demora 85 días para convertir su inventario en efectivo, puesto que el periodo de inmovilización de inventarios</t>
  </si>
  <si>
    <t>c) ¿Qué empresa cobra sus Cuentas por Cobrar más rápido?</t>
  </si>
  <si>
    <t xml:space="preserve">La empresa PIBA SA cobra a 20 días sus acreencias mientras la empresa ROMA SA las cobra a los 22 días. </t>
  </si>
  <si>
    <t>b) ¿Qué empresa está ganando la tasa de rendimiento más alta sobre su inversión total en activos?</t>
  </si>
  <si>
    <t>ROMA SA., en cuanto al ratio del ROA.</t>
  </si>
  <si>
    <t>La empresa PIBA SA también está ganando una tasa de rendimiento más alta con 24.8% frente al 19.9% de</t>
  </si>
  <si>
    <t>ROMA SA que asciende a 28.5 %</t>
  </si>
  <si>
    <t>Indicadores de rentabilidad: ROA; ROE; ROI; ROIC</t>
  </si>
  <si>
    <t>DELTA</t>
  </si>
  <si>
    <t>PIBA</t>
  </si>
  <si>
    <t>determina que la rentabilidad sobre los mismos asciende a 31.9% en comparación con el ROE de la empresa</t>
  </si>
  <si>
    <t>BELTA</t>
  </si>
  <si>
    <t>ROMA</t>
  </si>
  <si>
    <t xml:space="preserve">La empresa PIBA SA es la que ha empleado mejor el patrimonio de los accionistas en tanto que su ROE </t>
  </si>
  <si>
    <r>
      <t>a)</t>
    </r>
    <r>
      <rPr>
        <b/>
        <sz val="11"/>
        <color rgb="FFC00000"/>
        <rFont val="Times New Roman"/>
        <family val="1"/>
      </rPr>
      <t xml:space="preserve"> </t>
    </r>
    <r>
      <rPr>
        <b/>
        <sz val="11"/>
        <color rgb="FFC00000"/>
        <rFont val="Arial"/>
        <family val="2"/>
      </rPr>
      <t>¿Qué empresa emplea la Inversión de los accionistas en forma más Rentable?</t>
    </r>
  </si>
  <si>
    <r>
      <t>a)</t>
    </r>
    <r>
      <rPr>
        <sz val="8"/>
        <color indexed="8"/>
        <rFont val="Times New Roman"/>
        <family val="1"/>
      </rPr>
      <t xml:space="preserve">     </t>
    </r>
    <r>
      <rPr>
        <sz val="8"/>
        <color indexed="8"/>
        <rFont val="Arial"/>
        <family val="2"/>
      </rPr>
      <t>¿Qué empresa emplea la Inversión de los accionistas en forma más Rentable?</t>
    </r>
  </si>
  <si>
    <t>FLUJO EFECTIVO</t>
  </si>
  <si>
    <t xml:space="preserve">Estado de Fuentes de Ken Corporacion para el año que termina el 31 de diciembre del 2021   ($000,000) </t>
  </si>
  <si>
    <t>Aumento de inventarios</t>
  </si>
  <si>
    <t>Ventas de inversiones a corto plazo</t>
  </si>
  <si>
    <t>incremento de documentos por pagar</t>
  </si>
  <si>
    <t>Financiamiento</t>
  </si>
  <si>
    <t>Inversion</t>
  </si>
  <si>
    <t>Operativo</t>
  </si>
  <si>
    <t>Compr. Cp</t>
  </si>
  <si>
    <t>Recompra de Acc</t>
  </si>
  <si>
    <t>Amortiz. Deuda</t>
  </si>
  <si>
    <t>Interes di</t>
  </si>
  <si>
    <t>Utilidad Operativa antes de impuestos</t>
  </si>
  <si>
    <t>Ventas  (PxQ)</t>
  </si>
  <si>
    <t>ROP/RSP</t>
  </si>
  <si>
    <t>ROA/RSA</t>
  </si>
  <si>
    <t>17. ROE / RSP</t>
  </si>
  <si>
    <t>16. ROA / RSA</t>
  </si>
  <si>
    <t>15. Ganancia por accion</t>
  </si>
  <si>
    <t>14. Margen de U neta</t>
  </si>
  <si>
    <t>13. Margen de U Operativa</t>
  </si>
  <si>
    <t>12. Margen de U Bruta</t>
  </si>
  <si>
    <t>11. Razón de cobertura de pagos fijos</t>
  </si>
  <si>
    <t>10. Razon de cargos de interes fijo</t>
  </si>
  <si>
    <t>9. Razon Deuda capital Patrimonial</t>
  </si>
  <si>
    <t>8. Indice de Endeudamiento</t>
  </si>
  <si>
    <t>7. Rotacion de activos totales</t>
  </si>
  <si>
    <t>6. Periodo promedio de pago</t>
  </si>
  <si>
    <t>5. Periodo promedio de cobros</t>
  </si>
  <si>
    <t>4. Rotacion de inventarios</t>
  </si>
  <si>
    <t>3. Cobertura de Deuda</t>
  </si>
  <si>
    <t>Ratio 2020</t>
  </si>
  <si>
    <t>Ratio 2021</t>
  </si>
  <si>
    <t>Utilidad Operativa antes de intereses  (EBIT) (BAIT)</t>
  </si>
  <si>
    <t>Utilidad Neta disponible para los accionistas comunes / UNDI</t>
  </si>
  <si>
    <t>Menos intereses</t>
  </si>
  <si>
    <t>Estado de Utilidad Retenida</t>
  </si>
  <si>
    <t>Saldo de ganancias retenidas (1 de enero 2021)</t>
  </si>
  <si>
    <t>Más utilidad neta después de impuestos</t>
  </si>
  <si>
    <t>Menos dividendos en efectivo</t>
  </si>
  <si>
    <t>Saldo de ganancias retenidas</t>
  </si>
  <si>
    <t>1. ¿Cuál es la Utilidad Neta DI (NOPAT) para el 2021?</t>
  </si>
  <si>
    <t>Activos Corrientes</t>
  </si>
  <si>
    <t>Pasivos Corrientes</t>
  </si>
  <si>
    <t>En millones</t>
  </si>
  <si>
    <t>NOPAT</t>
  </si>
  <si>
    <t>CONT(2021)</t>
  </si>
  <si>
    <t>CONT(2020)</t>
  </si>
  <si>
    <t>(Act. Circ - Inven) / Pasivo Circ.</t>
  </si>
  <si>
    <t>Act. Circulante / Pasivo Total</t>
  </si>
  <si>
    <t>Costos de ventas / Inventarios</t>
  </si>
  <si>
    <t>Ventas / Activos Totales</t>
  </si>
  <si>
    <t>Diferencia</t>
  </si>
  <si>
    <t>Pasivo Total / Activo Total</t>
  </si>
  <si>
    <t>'(EBITDA + Pagos * Arrendamiento) / (Intereses + Pago de capital + Dividendos)</t>
  </si>
  <si>
    <t>Dividendos comunes / Dividendos pagados</t>
  </si>
  <si>
    <t>-</t>
  </si>
  <si>
    <t>Costos de V</t>
  </si>
  <si>
    <t>EBIT</t>
  </si>
  <si>
    <t>Ganancias COMUN / Ventas</t>
  </si>
  <si>
    <t>Utilidad Operativa / Ventas</t>
  </si>
  <si>
    <t>Utilidad bruta / Ventas</t>
  </si>
  <si>
    <t>Como hallar # accions</t>
  </si>
  <si>
    <t>ROA</t>
  </si>
  <si>
    <t>Año comercial</t>
  </si>
  <si>
    <t>Act. Circulante / Pasivo Circ</t>
  </si>
  <si>
    <t>CxC/(Ventas diarias)</t>
  </si>
  <si>
    <t>CxP / (Costos anuales / 360)</t>
  </si>
  <si>
    <t>Costos de producción</t>
  </si>
  <si>
    <t>Mide la eficiencia de ventas durante un año</t>
  </si>
  <si>
    <t>Han financiado 35% de la empresa</t>
  </si>
  <si>
    <t>Pasivo Total / Patrimonio Neto</t>
  </si>
  <si>
    <t>De mi utilidad Operatva, uedo pagar intereses?</t>
  </si>
  <si>
    <t>Utilidad Operativa /  Intereses</t>
  </si>
  <si>
    <t>Utilidad Operativa Neta Antes de Impuestos</t>
  </si>
  <si>
    <t>UTILIDAD NETA / ACTIVOS</t>
  </si>
  <si>
    <t>UN/Activos</t>
  </si>
  <si>
    <t>UN / Patrimonio</t>
  </si>
  <si>
    <t>Utilidad Neta / Activos Totales</t>
  </si>
  <si>
    <t>Activos totales / Capital contable</t>
  </si>
  <si>
    <t>Me endeudé Xd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</si>
</sst>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_-;\-* #,##0_-;_-* &quot;-&quot;??_-;_-@_-"/>
    <numFmt numFmtId="166" formatCode="_ * #,##0.00_ ;_ * \-#,##0.00_ ;_ * &quot;-&quot;??_ ;_ @_ "/>
    <numFmt numFmtId="167" formatCode="_ * #,##0_ ;_ * \-#,##0_ ;_ * &quot;-&quot;??_ ;_ @_ "/>
    <numFmt numFmtId="168" formatCode="0.0%"/>
    <numFmt numFmtId="169" formatCode="_-* #,##0.0_-;\-* #,##0.0_-;_-* &quot;-&quot;?_-;_-@_-"/>
    <numFmt numFmtId="170" formatCode="0.000"/>
    <numFmt numFmtId="171" formatCode="_(* #,##0_);_(* \(#,##0\);_(* &quot;-&quot;??_);_(@_)"/>
  </numFmts>
  <fonts count="69">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theme="1"/>
      <name val="Calibri"/>
      <family val="2"/>
      <scheme val="minor"/>
    </font>
    <font>
      <sz val="16"/>
      <color theme="1"/>
      <name val="Calibri"/>
      <family val="2"/>
      <scheme val="minor"/>
    </font>
    <font>
      <b/>
      <sz val="11"/>
      <color theme="1"/>
      <name val="Arial Rounded MT Bold"/>
      <family val="2"/>
    </font>
    <font>
      <b/>
      <sz val="14"/>
      <color theme="1"/>
      <name val="Calibri"/>
      <family val="2"/>
      <scheme val="minor"/>
    </font>
    <font>
      <sz val="14"/>
      <color theme="1"/>
      <name val="Calibri"/>
      <family val="2"/>
      <scheme val="minor"/>
    </font>
    <font>
      <b/>
      <sz val="11"/>
      <color rgb="FFFF0000"/>
      <name val="Calibri"/>
      <family val="2"/>
      <scheme val="minor"/>
    </font>
    <font>
      <sz val="11"/>
      <color theme="7" tint="-0.499984740745262"/>
      <name val="Calibri"/>
      <family val="2"/>
      <scheme val="minor"/>
    </font>
    <font>
      <b/>
      <sz val="11"/>
      <color theme="5" tint="-0.249977111117893"/>
      <name val="Calibri"/>
      <family val="2"/>
      <scheme val="minor"/>
    </font>
    <font>
      <sz val="8"/>
      <color theme="1"/>
      <name val="Arial"/>
      <family val="2"/>
    </font>
    <font>
      <b/>
      <sz val="8"/>
      <color indexed="8"/>
      <name val="Arial"/>
      <family val="2"/>
    </font>
    <font>
      <sz val="8"/>
      <color indexed="8"/>
      <name val="Arial"/>
      <family val="2"/>
    </font>
    <font>
      <b/>
      <sz val="8"/>
      <name val="Arial"/>
      <family val="2"/>
    </font>
    <font>
      <sz val="8"/>
      <name val="Arial"/>
      <family val="2"/>
    </font>
    <font>
      <sz val="11"/>
      <color theme="1"/>
      <name val="Arial Rounded MT Bold"/>
      <family val="2"/>
    </font>
    <font>
      <b/>
      <sz val="12"/>
      <color rgb="FF0070C0"/>
      <name val="Arial"/>
      <family val="2"/>
    </font>
    <font>
      <b/>
      <sz val="12"/>
      <name val="Arial"/>
      <family val="2"/>
    </font>
    <font>
      <b/>
      <sz val="11"/>
      <color rgb="FF0070C0"/>
      <name val="Calibri"/>
      <family val="2"/>
      <scheme val="minor"/>
    </font>
    <font>
      <shadow/>
      <sz val="12"/>
      <color rgb="FF073763"/>
      <name val="Calibri"/>
      <family val="2"/>
      <scheme val="minor"/>
    </font>
    <font>
      <b/>
      <shadow/>
      <sz val="12"/>
      <color rgb="FF073763"/>
      <name val="Calibri"/>
      <family val="2"/>
      <scheme val="minor"/>
    </font>
    <font>
      <b/>
      <sz val="13"/>
      <color theme="1"/>
      <name val="Calibri"/>
      <family val="2"/>
      <scheme val="minor"/>
    </font>
    <font>
      <b/>
      <sz val="13"/>
      <color rgb="FFC00000"/>
      <name val="Calibri"/>
      <family val="2"/>
      <scheme val="minor"/>
    </font>
    <font>
      <sz val="11"/>
      <name val="Calibri"/>
      <family val="2"/>
      <scheme val="minor"/>
    </font>
    <font>
      <sz val="10"/>
      <name val="Arial"/>
      <family val="2"/>
    </font>
    <font>
      <sz val="12"/>
      <name val="Arial"/>
      <family val="2"/>
    </font>
    <font>
      <u/>
      <sz val="12"/>
      <name val="Arial"/>
      <family val="2"/>
    </font>
    <font>
      <sz val="12"/>
      <name val="Arial"/>
      <family val="2"/>
    </font>
    <font>
      <sz val="10"/>
      <name val="Arial"/>
      <family val="2"/>
    </font>
    <font>
      <sz val="18"/>
      <name val="Arial"/>
      <family val="2"/>
    </font>
    <font>
      <b/>
      <sz val="11"/>
      <name val="Arial"/>
      <family val="2"/>
    </font>
    <font>
      <sz val="10"/>
      <color indexed="22"/>
      <name val="Arial"/>
      <family val="2"/>
    </font>
    <font>
      <b/>
      <sz val="12"/>
      <name val="Arial"/>
      <family val="2"/>
    </font>
    <font>
      <sz val="14"/>
      <name val="Arial"/>
      <family val="2"/>
    </font>
    <font>
      <b/>
      <sz val="18"/>
      <color theme="5" tint="-0.249977111117893"/>
      <name val="Calibri"/>
      <family val="2"/>
      <scheme val="minor"/>
    </font>
    <font>
      <sz val="11"/>
      <color theme="1"/>
      <name val="Arial"/>
      <family val="2"/>
    </font>
    <font>
      <b/>
      <sz val="11"/>
      <color theme="1"/>
      <name val="Arial"/>
      <family val="2"/>
    </font>
    <font>
      <sz val="10"/>
      <color theme="1"/>
      <name val="Arial"/>
      <family val="2"/>
    </font>
    <font>
      <b/>
      <sz val="11"/>
      <color rgb="FFC00000"/>
      <name val="Arial"/>
      <family val="2"/>
    </font>
    <font>
      <b/>
      <sz val="9"/>
      <color theme="1"/>
      <name val="Arial"/>
      <family val="2"/>
    </font>
    <font>
      <b/>
      <vertAlign val="subscript"/>
      <sz val="9"/>
      <color theme="1"/>
      <name val="Arial"/>
      <family val="2"/>
    </font>
    <font>
      <b/>
      <u/>
      <sz val="11"/>
      <name val="Arial"/>
      <family val="2"/>
    </font>
    <font>
      <sz val="12"/>
      <color theme="1"/>
      <name val="Arial"/>
      <family val="2"/>
    </font>
    <font>
      <sz val="8"/>
      <color theme="5" tint="-0.249977111117893"/>
      <name val="Arial"/>
      <family val="2"/>
    </font>
    <font>
      <b/>
      <sz val="9"/>
      <color theme="5" tint="-0.249977111117893"/>
      <name val="Arial"/>
      <family val="2"/>
    </font>
    <font>
      <sz val="8"/>
      <color theme="8" tint="-0.499984740745262"/>
      <name val="Arial"/>
      <family val="2"/>
    </font>
    <font>
      <b/>
      <sz val="9"/>
      <color theme="8" tint="-0.499984740745262"/>
      <name val="Arial"/>
      <family val="2"/>
    </font>
    <font>
      <b/>
      <vertAlign val="subscript"/>
      <sz val="9"/>
      <color theme="8" tint="-0.499984740745262"/>
      <name val="Arial"/>
      <family val="2"/>
    </font>
    <font>
      <b/>
      <vertAlign val="subscript"/>
      <sz val="9"/>
      <color theme="5" tint="-0.249977111117893"/>
      <name val="Arial"/>
      <family val="2"/>
    </font>
    <font>
      <sz val="11"/>
      <name val="Arial"/>
      <family val="2"/>
    </font>
    <font>
      <b/>
      <u/>
      <sz val="10"/>
      <color theme="1"/>
      <name val="Arial"/>
      <family val="2"/>
    </font>
    <font>
      <b/>
      <sz val="8"/>
      <color theme="1"/>
      <name val="Arial"/>
      <family val="2"/>
    </font>
    <font>
      <b/>
      <sz val="9"/>
      <color rgb="FFC00000"/>
      <name val="Arial"/>
      <family val="2"/>
    </font>
    <font>
      <b/>
      <sz val="10"/>
      <color indexed="8"/>
      <name val="Arial"/>
      <family val="2"/>
    </font>
    <font>
      <u/>
      <sz val="10"/>
      <color theme="1"/>
      <name val="Arial"/>
      <family val="2"/>
    </font>
    <font>
      <sz val="9"/>
      <color theme="1"/>
      <name val="Arial"/>
      <family val="2"/>
    </font>
    <font>
      <b/>
      <u/>
      <sz val="9"/>
      <color theme="1"/>
      <name val="Arial"/>
      <family val="2"/>
    </font>
    <font>
      <b/>
      <sz val="11"/>
      <color rgb="FFC00000"/>
      <name val="Times New Roman"/>
      <family val="1"/>
    </font>
    <font>
      <sz val="8"/>
      <color indexed="8"/>
      <name val="Times New Roman"/>
      <family val="1"/>
    </font>
    <font>
      <b/>
      <sz val="12"/>
      <color rgb="FFC00000"/>
      <name val="Calibri"/>
      <family val="2"/>
      <scheme val="minor"/>
    </font>
    <font>
      <sz val="12"/>
      <color theme="1"/>
      <name val="Calibri"/>
      <family val="2"/>
      <scheme val="minor"/>
    </font>
    <font>
      <b/>
      <sz val="16"/>
      <color theme="1"/>
      <name val="Calibri"/>
      <family val="2"/>
      <scheme val="minor"/>
    </font>
    <font>
      <b/>
      <i/>
      <shadow/>
      <sz val="24"/>
      <color rgb="FFC00000"/>
      <name val="Amazone BT"/>
    </font>
    <font>
      <b/>
      <sz val="18"/>
      <color theme="1"/>
      <name val="Calibri"/>
      <family val="2"/>
      <scheme val="minor"/>
    </font>
    <font>
      <b/>
      <sz val="14"/>
      <color theme="4" tint="-0.249977111117893"/>
      <name val="Calibri"/>
      <family val="2"/>
      <scheme val="minor"/>
    </font>
  </fonts>
  <fills count="18">
    <fill>
      <patternFill patternType="none"/>
    </fill>
    <fill>
      <patternFill patternType="gray125"/>
    </fill>
    <fill>
      <patternFill patternType="solid">
        <fgColor indexed="51"/>
        <bgColor indexed="64"/>
      </patternFill>
    </fill>
    <fill>
      <patternFill patternType="solid">
        <fgColor indexed="40"/>
        <bgColor indexed="64"/>
      </patternFill>
    </fill>
    <fill>
      <patternFill patternType="solid">
        <fgColor indexed="13"/>
        <bgColor indexed="64"/>
      </patternFill>
    </fill>
    <fill>
      <patternFill patternType="solid">
        <fgColor indexed="47"/>
        <bgColor indexed="64"/>
      </patternFill>
    </fill>
    <fill>
      <patternFill patternType="solid">
        <fgColor indexed="43"/>
        <bgColor indexed="64"/>
      </patternFill>
    </fill>
    <fill>
      <patternFill patternType="solid">
        <fgColor theme="4" tint="0.79998168889431442"/>
        <bgColor indexed="64"/>
      </patternFill>
    </fill>
    <fill>
      <patternFill patternType="solid">
        <fgColor indexed="9"/>
        <bgColor indexed="64"/>
      </patternFill>
    </fill>
    <fill>
      <patternFill patternType="solid">
        <fgColor theme="5" tint="0.59999389629810485"/>
        <bgColor indexed="64"/>
      </patternFill>
    </fill>
    <fill>
      <patternFill patternType="solid">
        <fgColor indexed="42"/>
        <bgColor indexed="64"/>
      </patternFill>
    </fill>
    <fill>
      <patternFill patternType="solid">
        <fgColor rgb="FFCCFF99"/>
        <bgColor indexed="64"/>
      </patternFill>
    </fill>
    <fill>
      <patternFill patternType="solid">
        <fgColor rgb="FFFFFFA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2" tint="-9.9978637043366805E-2"/>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style="double">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top style="thin">
        <color indexed="64"/>
      </top>
      <bottom style="double">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bottom style="double">
        <color indexed="64"/>
      </bottom>
      <diagonal/>
    </border>
    <border>
      <left style="medium">
        <color indexed="64"/>
      </left>
      <right style="medium">
        <color indexed="64"/>
      </right>
      <top/>
      <bottom style="thin">
        <color indexed="64"/>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14" fillId="0" borderId="0"/>
    <xf numFmtId="166" fontId="16" fillId="0" borderId="0" applyFont="0" applyFill="0" applyBorder="0" applyAlignment="0" applyProtection="0"/>
    <xf numFmtId="0" fontId="28" fillId="0" borderId="0"/>
    <xf numFmtId="166" fontId="28" fillId="0" borderId="0" applyFont="0" applyFill="0" applyBorder="0" applyAlignment="0" applyProtection="0"/>
  </cellStyleXfs>
  <cellXfs count="393">
    <xf numFmtId="0" fontId="0" fillId="0" borderId="0" xfId="0"/>
    <xf numFmtId="0" fontId="5" fillId="0" borderId="0" xfId="0" applyFont="1" applyAlignment="1">
      <alignment horizontal="center"/>
    </xf>
    <xf numFmtId="0" fontId="0" fillId="0" borderId="1" xfId="0" applyBorder="1"/>
    <xf numFmtId="0" fontId="0" fillId="0" borderId="2" xfId="0" applyBorder="1"/>
    <xf numFmtId="0" fontId="6" fillId="0" borderId="0" xfId="0" applyFont="1" applyAlignment="1">
      <alignment horizontal="left" vertical="center" indent="4"/>
    </xf>
    <xf numFmtId="165" fontId="6" fillId="0" borderId="0" xfId="1" applyNumberFormat="1" applyFont="1" applyAlignment="1">
      <alignment horizontal="left" vertical="center" indent="4"/>
    </xf>
    <xf numFmtId="3" fontId="0" fillId="0" borderId="0" xfId="0" applyNumberFormat="1" applyAlignment="1">
      <alignment horizontal="left" vertical="center" indent="4"/>
    </xf>
    <xf numFmtId="0" fontId="7" fillId="0" borderId="0" xfId="0" applyFont="1" applyAlignment="1">
      <alignment horizontal="left" vertical="center" indent="4"/>
    </xf>
    <xf numFmtId="0" fontId="0" fillId="0" borderId="0" xfId="0" applyAlignment="1">
      <alignment horizontal="left" vertical="center" indent="4"/>
    </xf>
    <xf numFmtId="0" fontId="9" fillId="0" borderId="7" xfId="0" applyFont="1" applyBorder="1"/>
    <xf numFmtId="0" fontId="3" fillId="0" borderId="7" xfId="0" applyFont="1" applyBorder="1"/>
    <xf numFmtId="0" fontId="3" fillId="0" borderId="7" xfId="0" applyFont="1" applyBorder="1" applyAlignment="1">
      <alignment horizontal="center"/>
    </xf>
    <xf numFmtId="0" fontId="10" fillId="0" borderId="0" xfId="0" applyFont="1"/>
    <xf numFmtId="165" fontId="0" fillId="0" borderId="0" xfId="1" applyNumberFormat="1" applyFont="1" applyAlignment="1">
      <alignment horizontal="center"/>
    </xf>
    <xf numFmtId="165" fontId="0" fillId="0" borderId="1" xfId="1" applyNumberFormat="1" applyFont="1" applyBorder="1" applyAlignment="1">
      <alignment horizontal="center"/>
    </xf>
    <xf numFmtId="0" fontId="9" fillId="0" borderId="0" xfId="0" applyFont="1"/>
    <xf numFmtId="165" fontId="11" fillId="0" borderId="8" xfId="1" applyNumberFormat="1" applyFont="1" applyBorder="1" applyAlignment="1">
      <alignment horizontal="center"/>
    </xf>
    <xf numFmtId="0" fontId="10" fillId="0" borderId="0" xfId="0" applyFont="1" applyAlignment="1">
      <alignment horizontal="left" indent="2"/>
    </xf>
    <xf numFmtId="165" fontId="11" fillId="0" borderId="0" xfId="1" applyNumberFormat="1" applyFont="1" applyBorder="1" applyAlignment="1">
      <alignment horizontal="center"/>
    </xf>
    <xf numFmtId="165" fontId="3" fillId="0" borderId="1" xfId="1" applyNumberFormat="1" applyFont="1" applyBorder="1" applyAlignment="1">
      <alignment horizontal="center"/>
    </xf>
    <xf numFmtId="0" fontId="9" fillId="0" borderId="0" xfId="0" applyFont="1" applyAlignment="1">
      <alignment horizontal="center"/>
    </xf>
    <xf numFmtId="165" fontId="11" fillId="0" borderId="9" xfId="1" applyNumberFormat="1" applyFont="1" applyBorder="1" applyAlignment="1">
      <alignment horizontal="center"/>
    </xf>
    <xf numFmtId="0" fontId="9" fillId="0" borderId="8" xfId="0" applyFont="1" applyBorder="1"/>
    <xf numFmtId="165" fontId="12" fillId="0" borderId="7" xfId="1" applyNumberFormat="1" applyFont="1" applyBorder="1" applyAlignment="1">
      <alignment horizontal="center"/>
    </xf>
    <xf numFmtId="165" fontId="0" fillId="0" borderId="0" xfId="1" applyNumberFormat="1" applyFont="1" applyBorder="1" applyAlignment="1">
      <alignment horizontal="center"/>
    </xf>
    <xf numFmtId="0" fontId="9" fillId="0" borderId="0" xfId="0" applyFont="1" applyAlignment="1">
      <alignment horizontal="left" indent="1"/>
    </xf>
    <xf numFmtId="165" fontId="3" fillId="0" borderId="0" xfId="1" applyNumberFormat="1" applyFont="1" applyAlignment="1">
      <alignment horizontal="center"/>
    </xf>
    <xf numFmtId="165" fontId="3" fillId="0" borderId="8" xfId="1" applyNumberFormat="1" applyFont="1" applyBorder="1" applyAlignment="1">
      <alignment horizontal="center"/>
    </xf>
    <xf numFmtId="165" fontId="13" fillId="0" borderId="0" xfId="1" applyNumberFormat="1" applyFont="1" applyBorder="1" applyAlignment="1">
      <alignment horizontal="center"/>
    </xf>
    <xf numFmtId="165" fontId="13" fillId="0" borderId="0" xfId="0" applyNumberFormat="1" applyFont="1"/>
    <xf numFmtId="0" fontId="9" fillId="0" borderId="7" xfId="0" applyFont="1" applyBorder="1" applyAlignment="1">
      <alignment horizontal="center"/>
    </xf>
    <xf numFmtId="165" fontId="13" fillId="0" borderId="9" xfId="1" applyNumberFormat="1" applyFont="1" applyBorder="1" applyAlignment="1">
      <alignment horizontal="center"/>
    </xf>
    <xf numFmtId="165" fontId="0" fillId="0" borderId="0" xfId="0" applyNumberFormat="1"/>
    <xf numFmtId="0" fontId="14" fillId="0" borderId="0" xfId="3"/>
    <xf numFmtId="0" fontId="15" fillId="0" borderId="0" xfId="3" applyFont="1"/>
    <xf numFmtId="0" fontId="15" fillId="0" borderId="6" xfId="3" applyFont="1" applyBorder="1"/>
    <xf numFmtId="0" fontId="15" fillId="0" borderId="6" xfId="3" applyFont="1" applyBorder="1" applyAlignment="1">
      <alignment horizontal="center"/>
    </xf>
    <xf numFmtId="0" fontId="15" fillId="0" borderId="6" xfId="3" applyFont="1" applyBorder="1" applyAlignment="1">
      <alignment horizontal="right"/>
    </xf>
    <xf numFmtId="0" fontId="14" fillId="0" borderId="6" xfId="3" applyBorder="1"/>
    <xf numFmtId="1" fontId="14" fillId="0" borderId="6" xfId="3" applyNumberFormat="1" applyBorder="1"/>
    <xf numFmtId="1" fontId="14" fillId="0" borderId="0" xfId="3" applyNumberFormat="1"/>
    <xf numFmtId="1" fontId="14" fillId="0" borderId="13" xfId="3" applyNumberFormat="1" applyBorder="1"/>
    <xf numFmtId="1" fontId="15" fillId="0" borderId="6" xfId="3" applyNumberFormat="1" applyFont="1" applyBorder="1"/>
    <xf numFmtId="1" fontId="15" fillId="0" borderId="0" xfId="3" applyNumberFormat="1" applyFont="1"/>
    <xf numFmtId="0" fontId="15" fillId="3" borderId="6" xfId="3" applyFont="1" applyFill="1" applyBorder="1"/>
    <xf numFmtId="1" fontId="15" fillId="3" borderId="6" xfId="3" applyNumberFormat="1" applyFont="1" applyFill="1" applyBorder="1"/>
    <xf numFmtId="0" fontId="15" fillId="0" borderId="2" xfId="3" applyFont="1" applyBorder="1"/>
    <xf numFmtId="1" fontId="15" fillId="0" borderId="2" xfId="3" applyNumberFormat="1" applyFont="1" applyBorder="1"/>
    <xf numFmtId="3" fontId="14" fillId="0" borderId="6" xfId="3" applyNumberFormat="1" applyBorder="1"/>
    <xf numFmtId="3" fontId="14" fillId="0" borderId="0" xfId="3" applyNumberFormat="1"/>
    <xf numFmtId="3" fontId="15" fillId="0" borderId="6" xfId="3" applyNumberFormat="1" applyFont="1" applyBorder="1"/>
    <xf numFmtId="3" fontId="15" fillId="0" borderId="0" xfId="3" applyNumberFormat="1" applyFont="1"/>
    <xf numFmtId="166" fontId="16" fillId="0" borderId="0" xfId="4" applyFont="1"/>
    <xf numFmtId="166" fontId="14" fillId="0" borderId="0" xfId="3" applyNumberFormat="1"/>
    <xf numFmtId="0" fontId="17" fillId="5" borderId="16" xfId="3" applyFont="1" applyFill="1" applyBorder="1"/>
    <xf numFmtId="0" fontId="15" fillId="0" borderId="17" xfId="3" applyFont="1" applyBorder="1" applyAlignment="1">
      <alignment horizontal="center"/>
    </xf>
    <xf numFmtId="0" fontId="15" fillId="0" borderId="18" xfId="3" applyFont="1" applyBorder="1" applyAlignment="1">
      <alignment horizontal="center"/>
    </xf>
    <xf numFmtId="0" fontId="18" fillId="5" borderId="19" xfId="3" applyFont="1" applyFill="1" applyBorder="1"/>
    <xf numFmtId="3" fontId="18" fillId="0" borderId="6" xfId="3" applyNumberFormat="1" applyFont="1" applyBorder="1"/>
    <xf numFmtId="3" fontId="18" fillId="0" borderId="20" xfId="3" applyNumberFormat="1" applyFont="1" applyBorder="1"/>
    <xf numFmtId="0" fontId="18" fillId="5" borderId="19" xfId="3" quotePrefix="1" applyFont="1" applyFill="1" applyBorder="1"/>
    <xf numFmtId="3" fontId="18" fillId="6" borderId="6" xfId="3" applyNumberFormat="1" applyFont="1" applyFill="1" applyBorder="1"/>
    <xf numFmtId="3" fontId="18" fillId="6" borderId="20" xfId="3" applyNumberFormat="1" applyFont="1" applyFill="1" applyBorder="1"/>
    <xf numFmtId="3" fontId="17" fillId="5" borderId="21" xfId="3" quotePrefix="1" applyNumberFormat="1" applyFont="1" applyFill="1" applyBorder="1"/>
    <xf numFmtId="3" fontId="18" fillId="0" borderId="22" xfId="3" applyNumberFormat="1" applyFont="1" applyBorder="1"/>
    <xf numFmtId="3" fontId="18" fillId="0" borderId="23" xfId="3" applyNumberFormat="1" applyFont="1" applyBorder="1"/>
    <xf numFmtId="3" fontId="20" fillId="7" borderId="3" xfId="0" applyNumberFormat="1" applyFont="1" applyFill="1" applyBorder="1" applyAlignment="1">
      <alignment horizontal="center" vertical="center"/>
    </xf>
    <xf numFmtId="1" fontId="20" fillId="7" borderId="3" xfId="1" applyNumberFormat="1" applyFont="1" applyFill="1" applyBorder="1" applyAlignment="1">
      <alignment horizontal="center" vertical="center"/>
    </xf>
    <xf numFmtId="3" fontId="20" fillId="0" borderId="4" xfId="0" quotePrefix="1" applyNumberFormat="1" applyFont="1" applyBorder="1" applyAlignment="1">
      <alignment horizontal="left" vertical="center" wrapText="1"/>
    </xf>
    <xf numFmtId="3" fontId="21" fillId="0" borderId="24" xfId="0" quotePrefix="1" applyNumberFormat="1" applyFont="1" applyBorder="1" applyAlignment="1">
      <alignment horizontal="left" vertical="center" wrapText="1"/>
    </xf>
    <xf numFmtId="0" fontId="0" fillId="0" borderId="25" xfId="0" applyBorder="1" applyAlignment="1">
      <alignment horizontal="center"/>
    </xf>
    <xf numFmtId="3" fontId="21" fillId="0" borderId="24" xfId="0" quotePrefix="1" applyNumberFormat="1" applyFont="1" applyBorder="1" applyAlignment="1">
      <alignment horizontal="left" vertical="center"/>
    </xf>
    <xf numFmtId="0" fontId="0" fillId="0" borderId="26" xfId="0" applyBorder="1" applyAlignment="1">
      <alignment horizontal="center"/>
    </xf>
    <xf numFmtId="0" fontId="0" fillId="0" borderId="0" xfId="0" applyAlignment="1">
      <alignment horizontal="center"/>
    </xf>
    <xf numFmtId="3" fontId="21" fillId="0" borderId="27" xfId="0" applyNumberFormat="1" applyFont="1" applyBorder="1" applyAlignment="1">
      <alignment vertical="center"/>
    </xf>
    <xf numFmtId="165" fontId="3" fillId="0" borderId="0" xfId="1" applyNumberFormat="1" applyFont="1" applyBorder="1" applyAlignment="1">
      <alignment horizontal="center"/>
    </xf>
    <xf numFmtId="0" fontId="0" fillId="0" borderId="28" xfId="0" applyBorder="1" applyAlignment="1">
      <alignment horizontal="center"/>
    </xf>
    <xf numFmtId="3" fontId="21" fillId="0" borderId="24" xfId="0" applyNumberFormat="1" applyFont="1" applyBorder="1" applyAlignment="1">
      <alignment vertical="center"/>
    </xf>
    <xf numFmtId="165" fontId="3" fillId="0" borderId="9" xfId="1" applyNumberFormat="1" applyFont="1" applyBorder="1" applyAlignment="1">
      <alignment horizontal="center"/>
    </xf>
    <xf numFmtId="165" fontId="0" fillId="0" borderId="7" xfId="1" applyNumberFormat="1" applyFont="1" applyBorder="1" applyAlignment="1">
      <alignment horizontal="center"/>
    </xf>
    <xf numFmtId="3" fontId="21" fillId="0" borderId="25" xfId="0" quotePrefix="1" applyNumberFormat="1" applyFont="1" applyBorder="1" applyAlignment="1">
      <alignment horizontal="left" vertical="center"/>
    </xf>
    <xf numFmtId="9" fontId="0" fillId="0" borderId="25" xfId="0" applyNumberFormat="1" applyBorder="1" applyAlignment="1">
      <alignment horizontal="center"/>
    </xf>
    <xf numFmtId="3" fontId="21" fillId="0" borderId="28" xfId="0" quotePrefix="1" applyNumberFormat="1" applyFont="1" applyBorder="1" applyAlignment="1">
      <alignment horizontal="left" vertical="center"/>
    </xf>
    <xf numFmtId="3" fontId="21" fillId="0" borderId="26" xfId="0" quotePrefix="1" applyNumberFormat="1" applyFont="1" applyBorder="1" applyAlignment="1">
      <alignment horizontal="left" vertical="center"/>
    </xf>
    <xf numFmtId="3" fontId="20" fillId="0" borderId="0" xfId="0" applyNumberFormat="1" applyFont="1" applyAlignment="1">
      <alignment horizontal="left" vertical="center"/>
    </xf>
    <xf numFmtId="10" fontId="0" fillId="0" borderId="25" xfId="0" applyNumberFormat="1" applyBorder="1" applyAlignment="1">
      <alignment horizontal="center"/>
    </xf>
    <xf numFmtId="10" fontId="0" fillId="0" borderId="28" xfId="0" applyNumberFormat="1" applyBorder="1" applyAlignment="1">
      <alignment horizontal="center"/>
    </xf>
    <xf numFmtId="3" fontId="21" fillId="0" borderId="28" xfId="0" applyNumberFormat="1" applyFont="1" applyBorder="1" applyAlignment="1">
      <alignment vertical="center"/>
    </xf>
    <xf numFmtId="3" fontId="21" fillId="0" borderId="26" xfId="0" applyNumberFormat="1" applyFont="1" applyBorder="1" applyAlignment="1">
      <alignment horizontal="left" vertical="center"/>
    </xf>
    <xf numFmtId="10" fontId="0" fillId="0" borderId="26" xfId="0" applyNumberFormat="1" applyBorder="1" applyAlignment="1">
      <alignment horizontal="center"/>
    </xf>
    <xf numFmtId="165" fontId="0" fillId="0" borderId="8" xfId="1" applyNumberFormat="1" applyFont="1" applyBorder="1" applyAlignment="1">
      <alignment horizontal="center"/>
    </xf>
    <xf numFmtId="3" fontId="20" fillId="0" borderId="0" xfId="0" applyNumberFormat="1" applyFont="1" applyAlignment="1">
      <alignment horizontal="center" vertical="center"/>
    </xf>
    <xf numFmtId="2" fontId="0" fillId="0" borderId="29" xfId="0" applyNumberFormat="1" applyBorder="1"/>
    <xf numFmtId="2" fontId="0" fillId="0" borderId="30" xfId="0" applyNumberFormat="1" applyBorder="1"/>
    <xf numFmtId="164" fontId="0" fillId="0" borderId="29" xfId="0" applyNumberFormat="1" applyBorder="1"/>
    <xf numFmtId="164" fontId="0" fillId="0" borderId="23" xfId="0" applyNumberFormat="1" applyBorder="1"/>
    <xf numFmtId="0" fontId="5" fillId="0" borderId="5" xfId="0" applyFont="1" applyBorder="1" applyAlignment="1">
      <alignment horizontal="center"/>
    </xf>
    <xf numFmtId="10" fontId="0" fillId="0" borderId="31" xfId="2" applyNumberFormat="1" applyFont="1" applyBorder="1"/>
    <xf numFmtId="10" fontId="22" fillId="0" borderId="4" xfId="2" applyNumberFormat="1" applyFont="1" applyBorder="1"/>
    <xf numFmtId="164" fontId="0" fillId="0" borderId="32" xfId="0" applyNumberFormat="1" applyBorder="1"/>
    <xf numFmtId="164" fontId="0" fillId="0" borderId="5" xfId="0" applyNumberFormat="1" applyBorder="1"/>
    <xf numFmtId="0" fontId="0" fillId="0" borderId="7" xfId="0" applyBorder="1"/>
    <xf numFmtId="0" fontId="23" fillId="0" borderId="0" xfId="0" applyFont="1"/>
    <xf numFmtId="0" fontId="24" fillId="0" borderId="0" xfId="0" applyFont="1"/>
    <xf numFmtId="0" fontId="0" fillId="0" borderId="8" xfId="0" applyBorder="1"/>
    <xf numFmtId="0" fontId="3" fillId="0" borderId="0" xfId="0" applyFont="1"/>
    <xf numFmtId="0" fontId="23" fillId="0" borderId="0" xfId="0" applyFont="1" applyAlignment="1">
      <alignment horizontal="left" vertical="center" indent="2"/>
    </xf>
    <xf numFmtId="0" fontId="24" fillId="0" borderId="0" xfId="0" applyFont="1" applyAlignment="1">
      <alignment horizontal="center"/>
    </xf>
    <xf numFmtId="0" fontId="0" fillId="0" borderId="33" xfId="0" applyBorder="1"/>
    <xf numFmtId="165" fontId="0" fillId="0" borderId="1" xfId="1" applyNumberFormat="1" applyFont="1" applyBorder="1" applyAlignment="1">
      <alignment horizontal="left" indent="1"/>
    </xf>
    <xf numFmtId="165" fontId="0" fillId="0" borderId="2" xfId="1" applyNumberFormat="1" applyFont="1" applyBorder="1" applyAlignment="1">
      <alignment horizontal="center"/>
    </xf>
    <xf numFmtId="165" fontId="0" fillId="0" borderId="33" xfId="1" applyNumberFormat="1" applyFont="1" applyBorder="1" applyAlignment="1">
      <alignment horizontal="center"/>
    </xf>
    <xf numFmtId="9" fontId="0" fillId="0" borderId="0" xfId="2" applyFont="1"/>
    <xf numFmtId="0" fontId="2" fillId="0" borderId="0" xfId="0" applyFont="1"/>
    <xf numFmtId="165" fontId="0" fillId="0" borderId="1" xfId="0" applyNumberFormat="1" applyBorder="1"/>
    <xf numFmtId="165" fontId="3" fillId="0" borderId="1" xfId="0" applyNumberFormat="1" applyFont="1" applyBorder="1"/>
    <xf numFmtId="165" fontId="0" fillId="0" borderId="2" xfId="0" applyNumberFormat="1" applyBorder="1"/>
    <xf numFmtId="0" fontId="11" fillId="0" borderId="0" xfId="0" applyFont="1"/>
    <xf numFmtId="165" fontId="0" fillId="0" borderId="34" xfId="0" applyNumberFormat="1" applyBorder="1"/>
    <xf numFmtId="0" fontId="27" fillId="0" borderId="0" xfId="0" applyFont="1" applyAlignment="1">
      <alignment horizontal="left" indent="2"/>
    </xf>
    <xf numFmtId="0" fontId="27" fillId="0" borderId="0" xfId="0" applyFont="1"/>
    <xf numFmtId="165" fontId="0" fillId="0" borderId="33" xfId="0" applyNumberFormat="1" applyBorder="1"/>
    <xf numFmtId="164" fontId="0" fillId="0" borderId="28" xfId="0" applyNumberFormat="1" applyBorder="1" applyAlignment="1">
      <alignment horizontal="center"/>
    </xf>
    <xf numFmtId="0" fontId="28" fillId="0" borderId="0" xfId="5"/>
    <xf numFmtId="0" fontId="29" fillId="8" borderId="16" xfId="5" applyFont="1" applyFill="1" applyBorder="1"/>
    <xf numFmtId="0" fontId="30" fillId="8" borderId="35" xfId="5" applyFont="1" applyFill="1" applyBorder="1" applyAlignment="1">
      <alignment horizontal="center"/>
    </xf>
    <xf numFmtId="0" fontId="30" fillId="8" borderId="30" xfId="5" applyFont="1" applyFill="1" applyBorder="1" applyAlignment="1">
      <alignment horizontal="center"/>
    </xf>
    <xf numFmtId="0" fontId="21" fillId="6" borderId="19" xfId="5" applyFont="1" applyFill="1" applyBorder="1"/>
    <xf numFmtId="167" fontId="31" fillId="8" borderId="6" xfId="6" applyNumberFormat="1" applyFont="1" applyFill="1" applyBorder="1"/>
    <xf numFmtId="3" fontId="21" fillId="8" borderId="20" xfId="5" applyNumberFormat="1" applyFont="1" applyFill="1" applyBorder="1"/>
    <xf numFmtId="4" fontId="28" fillId="0" borderId="0" xfId="5" applyNumberFormat="1"/>
    <xf numFmtId="0" fontId="30" fillId="6" borderId="19" xfId="5" applyFont="1" applyFill="1" applyBorder="1"/>
    <xf numFmtId="167" fontId="29" fillId="8" borderId="0" xfId="6" applyNumberFormat="1" applyFont="1" applyFill="1" applyBorder="1"/>
    <xf numFmtId="3" fontId="31" fillId="8" borderId="32" xfId="5" applyNumberFormat="1" applyFont="1" applyFill="1" applyBorder="1"/>
    <xf numFmtId="0" fontId="29" fillId="6" borderId="19" xfId="5" applyFont="1" applyFill="1" applyBorder="1"/>
    <xf numFmtId="167" fontId="21" fillId="8" borderId="6" xfId="6" applyNumberFormat="1" applyFont="1" applyFill="1" applyBorder="1"/>
    <xf numFmtId="166" fontId="28" fillId="0" borderId="0" xfId="5" applyNumberFormat="1"/>
    <xf numFmtId="0" fontId="32" fillId="0" borderId="0" xfId="5" applyFont="1"/>
    <xf numFmtId="167" fontId="29" fillId="8" borderId="6" xfId="6" applyNumberFormat="1" applyFont="1" applyFill="1" applyBorder="1"/>
    <xf numFmtId="3" fontId="31" fillId="9" borderId="20" xfId="5" applyNumberFormat="1" applyFont="1" applyFill="1" applyBorder="1"/>
    <xf numFmtId="0" fontId="33" fillId="0" borderId="0" xfId="5" applyFont="1" applyAlignment="1">
      <alignment horizontal="center"/>
    </xf>
    <xf numFmtId="0" fontId="21" fillId="6" borderId="36" xfId="5" applyFont="1" applyFill="1" applyBorder="1"/>
    <xf numFmtId="167" fontId="21" fillId="8" borderId="37" xfId="6" applyNumberFormat="1" applyFont="1" applyFill="1" applyBorder="1"/>
    <xf numFmtId="3" fontId="31" fillId="8" borderId="38" xfId="5" applyNumberFormat="1" applyFont="1" applyFill="1" applyBorder="1"/>
    <xf numFmtId="0" fontId="29" fillId="6" borderId="39" xfId="5" applyFont="1" applyFill="1" applyBorder="1"/>
    <xf numFmtId="167" fontId="29" fillId="8" borderId="17" xfId="6" applyNumberFormat="1" applyFont="1" applyFill="1" applyBorder="1"/>
    <xf numFmtId="3" fontId="31" fillId="8" borderId="18" xfId="5" applyNumberFormat="1" applyFont="1" applyFill="1" applyBorder="1"/>
    <xf numFmtId="0" fontId="29" fillId="6" borderId="40" xfId="5" applyFont="1" applyFill="1" applyBorder="1"/>
    <xf numFmtId="167" fontId="29" fillId="8" borderId="41" xfId="6" applyNumberFormat="1" applyFont="1" applyFill="1" applyBorder="1"/>
    <xf numFmtId="3" fontId="31" fillId="8" borderId="42" xfId="5" applyNumberFormat="1" applyFont="1" applyFill="1" applyBorder="1"/>
    <xf numFmtId="0" fontId="34" fillId="6" borderId="19" xfId="5" applyFont="1" applyFill="1" applyBorder="1"/>
    <xf numFmtId="3" fontId="31" fillId="8" borderId="20" xfId="5" applyNumberFormat="1" applyFont="1" applyFill="1" applyBorder="1"/>
    <xf numFmtId="0" fontId="35" fillId="8" borderId="43" xfId="5" applyFont="1" applyFill="1" applyBorder="1"/>
    <xf numFmtId="0" fontId="35" fillId="8" borderId="2" xfId="5" applyFont="1" applyFill="1" applyBorder="1"/>
    <xf numFmtId="0" fontId="32" fillId="8" borderId="44" xfId="5" applyFont="1" applyFill="1" applyBorder="1"/>
    <xf numFmtId="0" fontId="21" fillId="10" borderId="19" xfId="5" applyFont="1" applyFill="1" applyBorder="1"/>
    <xf numFmtId="3" fontId="21" fillId="8" borderId="6" xfId="5" applyNumberFormat="1" applyFont="1" applyFill="1" applyBorder="1"/>
    <xf numFmtId="0" fontId="21" fillId="10" borderId="21" xfId="5" applyFont="1" applyFill="1" applyBorder="1"/>
    <xf numFmtId="9" fontId="36" fillId="8" borderId="22" xfId="5" applyNumberFormat="1" applyFont="1" applyFill="1" applyBorder="1" applyAlignment="1">
      <alignment horizontal="center"/>
    </xf>
    <xf numFmtId="168" fontId="21" fillId="8" borderId="23" xfId="5" applyNumberFormat="1" applyFont="1" applyFill="1" applyBorder="1" applyAlignment="1">
      <alignment horizontal="center"/>
    </xf>
    <xf numFmtId="0" fontId="31" fillId="0" borderId="0" xfId="5" applyFont="1" applyAlignment="1">
      <alignment horizontal="right"/>
    </xf>
    <xf numFmtId="0" fontId="37" fillId="0" borderId="0" xfId="5" applyFont="1"/>
    <xf numFmtId="0" fontId="29" fillId="0" borderId="0" xfId="5" applyFont="1"/>
    <xf numFmtId="3" fontId="28" fillId="0" borderId="0" xfId="5" applyNumberFormat="1"/>
    <xf numFmtId="0" fontId="4" fillId="0" borderId="0" xfId="0" applyFont="1"/>
    <xf numFmtId="0" fontId="23" fillId="0" borderId="0" xfId="0" applyFont="1" applyAlignment="1">
      <alignment horizontal="left"/>
    </xf>
    <xf numFmtId="0" fontId="38" fillId="0" borderId="0" xfId="0" applyFont="1" applyAlignment="1">
      <alignment horizontal="left" vertical="center" indent="4"/>
    </xf>
    <xf numFmtId="0" fontId="5" fillId="0" borderId="1" xfId="0" applyFont="1" applyBorder="1" applyAlignment="1">
      <alignment horizontal="center"/>
    </xf>
    <xf numFmtId="0" fontId="5" fillId="0" borderId="0" xfId="0" applyFont="1"/>
    <xf numFmtId="10" fontId="0" fillId="0" borderId="0" xfId="0" applyNumberFormat="1" applyAlignment="1">
      <alignment horizontal="center"/>
    </xf>
    <xf numFmtId="9" fontId="0" fillId="0" borderId="0" xfId="0" applyNumberFormat="1" applyAlignment="1">
      <alignment horizontal="center"/>
    </xf>
    <xf numFmtId="0" fontId="39" fillId="0" borderId="0" xfId="3" applyFont="1"/>
    <xf numFmtId="168" fontId="14" fillId="0" borderId="0" xfId="2" applyNumberFormat="1" applyFont="1"/>
    <xf numFmtId="2" fontId="14" fillId="0" borderId="0" xfId="2" applyNumberFormat="1" applyFont="1"/>
    <xf numFmtId="9" fontId="14" fillId="0" borderId="0" xfId="2" applyFont="1"/>
    <xf numFmtId="1" fontId="40" fillId="11" borderId="7" xfId="3" applyNumberFormat="1" applyFont="1" applyFill="1" applyBorder="1" applyAlignment="1">
      <alignment horizontal="center"/>
    </xf>
    <xf numFmtId="0" fontId="41" fillId="11" borderId="7" xfId="3" applyFont="1" applyFill="1" applyBorder="1" applyAlignment="1">
      <alignment horizontal="center"/>
    </xf>
    <xf numFmtId="49" fontId="40" fillId="11" borderId="7" xfId="3" applyNumberFormat="1" applyFont="1" applyFill="1" applyBorder="1" applyAlignment="1">
      <alignment horizontal="right"/>
    </xf>
    <xf numFmtId="1" fontId="40" fillId="11" borderId="0" xfId="3" applyNumberFormat="1" applyFont="1" applyFill="1" applyAlignment="1">
      <alignment horizontal="center"/>
    </xf>
    <xf numFmtId="0" fontId="41" fillId="11" borderId="0" xfId="3" applyFont="1" applyFill="1" applyAlignment="1">
      <alignment horizontal="center"/>
    </xf>
    <xf numFmtId="49" fontId="40" fillId="11" borderId="0" xfId="3" applyNumberFormat="1" applyFont="1" applyFill="1" applyAlignment="1">
      <alignment horizontal="right"/>
    </xf>
    <xf numFmtId="0" fontId="14" fillId="0" borderId="18" xfId="3" applyBorder="1"/>
    <xf numFmtId="9" fontId="14" fillId="0" borderId="39" xfId="3" applyNumberFormat="1" applyBorder="1"/>
    <xf numFmtId="1" fontId="40" fillId="11" borderId="0" xfId="2" applyNumberFormat="1" applyFont="1" applyFill="1" applyAlignment="1">
      <alignment horizontal="center"/>
    </xf>
    <xf numFmtId="0" fontId="41" fillId="11" borderId="0" xfId="3" applyFont="1" applyFill="1"/>
    <xf numFmtId="0" fontId="42" fillId="0" borderId="0" xfId="3" applyFont="1" applyAlignment="1">
      <alignment vertical="center"/>
    </xf>
    <xf numFmtId="0" fontId="43" fillId="0" borderId="0" xfId="3" applyFont="1"/>
    <xf numFmtId="0" fontId="14" fillId="11" borderId="0" xfId="3" applyFill="1"/>
    <xf numFmtId="3" fontId="45" fillId="11" borderId="0" xfId="3" applyNumberFormat="1" applyFont="1" applyFill="1"/>
    <xf numFmtId="1" fontId="47" fillId="0" borderId="0" xfId="3" applyNumberFormat="1" applyFont="1"/>
    <xf numFmtId="0" fontId="48" fillId="0" borderId="0" xfId="3" applyFont="1" applyAlignment="1">
      <alignment horizontal="right"/>
    </xf>
    <xf numFmtId="168" fontId="40" fillId="12" borderId="7" xfId="2" applyNumberFormat="1" applyFont="1" applyFill="1" applyBorder="1"/>
    <xf numFmtId="0" fontId="39" fillId="12" borderId="7" xfId="3" applyFont="1" applyFill="1" applyBorder="1" applyAlignment="1">
      <alignment horizontal="center"/>
    </xf>
    <xf numFmtId="49" fontId="40" fillId="12" borderId="7" xfId="3" applyNumberFormat="1" applyFont="1" applyFill="1" applyBorder="1" applyAlignment="1">
      <alignment horizontal="right"/>
    </xf>
    <xf numFmtId="1" fontId="49" fillId="0" borderId="0" xfId="3" applyNumberFormat="1" applyFont="1"/>
    <xf numFmtId="0" fontId="50" fillId="0" borderId="0" xfId="3" applyFont="1" applyAlignment="1">
      <alignment horizontal="right"/>
    </xf>
    <xf numFmtId="168" fontId="40" fillId="12" borderId="0" xfId="2" applyNumberFormat="1" applyFont="1" applyFill="1" applyBorder="1"/>
    <xf numFmtId="0" fontId="39" fillId="12" borderId="0" xfId="3" applyFont="1" applyFill="1" applyAlignment="1">
      <alignment horizontal="center"/>
    </xf>
    <xf numFmtId="49" fontId="40" fillId="12" borderId="0" xfId="3" applyNumberFormat="1" applyFont="1" applyFill="1" applyAlignment="1">
      <alignment horizontal="right"/>
    </xf>
    <xf numFmtId="1" fontId="14" fillId="0" borderId="15" xfId="3" applyNumberFormat="1" applyBorder="1"/>
    <xf numFmtId="1" fontId="14" fillId="0" borderId="2" xfId="3" applyNumberFormat="1" applyBorder="1"/>
    <xf numFmtId="0" fontId="43" fillId="0" borderId="14" xfId="3" applyFont="1" applyBorder="1" applyAlignment="1">
      <alignment horizontal="right"/>
    </xf>
    <xf numFmtId="168" fontId="40" fillId="12" borderId="0" xfId="2" applyNumberFormat="1" applyFont="1" applyFill="1"/>
    <xf numFmtId="0" fontId="40" fillId="12" borderId="0" xfId="3" applyFont="1" applyFill="1" applyAlignment="1">
      <alignment horizontal="right"/>
    </xf>
    <xf numFmtId="2" fontId="39" fillId="12" borderId="0" xfId="3" applyNumberFormat="1" applyFont="1" applyFill="1"/>
    <xf numFmtId="3" fontId="53" fillId="12" borderId="0" xfId="3" applyNumberFormat="1" applyFont="1" applyFill="1" applyAlignment="1">
      <alignment horizontal="center"/>
    </xf>
    <xf numFmtId="0" fontId="42" fillId="12" borderId="0" xfId="3" applyFont="1" applyFill="1" applyAlignment="1">
      <alignment horizontal="right"/>
    </xf>
    <xf numFmtId="0" fontId="54" fillId="0" borderId="0" xfId="3" applyFont="1" applyAlignment="1">
      <alignment horizontal="right"/>
    </xf>
    <xf numFmtId="49" fontId="42" fillId="12" borderId="0" xfId="3" applyNumberFormat="1" applyFont="1" applyFill="1" applyAlignment="1">
      <alignment horizontal="right"/>
    </xf>
    <xf numFmtId="168" fontId="40" fillId="12" borderId="0" xfId="3" applyNumberFormat="1" applyFont="1" applyFill="1"/>
    <xf numFmtId="10" fontId="40" fillId="12" borderId="0" xfId="3" applyNumberFormat="1" applyFont="1" applyFill="1"/>
    <xf numFmtId="0" fontId="15" fillId="0" borderId="45" xfId="3" applyFont="1" applyBorder="1" applyAlignment="1">
      <alignment horizontal="center"/>
    </xf>
    <xf numFmtId="0" fontId="15" fillId="0" borderId="27" xfId="3" applyFont="1" applyBorder="1" applyAlignment="1">
      <alignment horizontal="center"/>
    </xf>
    <xf numFmtId="0" fontId="55" fillId="0" borderId="0" xfId="3" applyFont="1"/>
    <xf numFmtId="4" fontId="39" fillId="12" borderId="0" xfId="3" applyNumberFormat="1" applyFont="1" applyFill="1"/>
    <xf numFmtId="0" fontId="14" fillId="12" borderId="0" xfId="3" applyFill="1"/>
    <xf numFmtId="3" fontId="45" fillId="12" borderId="0" xfId="3" applyNumberFormat="1" applyFont="1" applyFill="1"/>
    <xf numFmtId="0" fontId="56" fillId="0" borderId="0" xfId="3" applyFont="1"/>
    <xf numFmtId="0" fontId="57" fillId="0" borderId="7" xfId="3" applyFont="1" applyBorder="1" applyAlignment="1">
      <alignment horizontal="center"/>
    </xf>
    <xf numFmtId="0" fontId="3" fillId="0" borderId="1" xfId="0" applyFont="1" applyBorder="1" applyAlignment="1">
      <alignment horizontal="center"/>
    </xf>
    <xf numFmtId="3" fontId="15" fillId="0" borderId="6" xfId="3" applyNumberFormat="1" applyFont="1" applyBorder="1" applyAlignment="1">
      <alignment horizontal="center"/>
    </xf>
    <xf numFmtId="3" fontId="14" fillId="0" borderId="6" xfId="3" applyNumberFormat="1" applyBorder="1" applyAlignment="1">
      <alignment horizontal="center"/>
    </xf>
    <xf numFmtId="3" fontId="14" fillId="0" borderId="41" xfId="3" applyNumberFormat="1" applyBorder="1" applyAlignment="1">
      <alignment horizontal="center"/>
    </xf>
    <xf numFmtId="0" fontId="15" fillId="0" borderId="39" xfId="3" applyFont="1" applyBorder="1" applyAlignment="1">
      <alignment horizontal="center"/>
    </xf>
    <xf numFmtId="0" fontId="15" fillId="0" borderId="14" xfId="3" applyFont="1" applyBorder="1"/>
    <xf numFmtId="0" fontId="41" fillId="0" borderId="0" xfId="3" applyFont="1"/>
    <xf numFmtId="0" fontId="58" fillId="0" borderId="0" xfId="3" applyFont="1" applyAlignment="1">
      <alignment horizontal="right"/>
    </xf>
    <xf numFmtId="1" fontId="15" fillId="14" borderId="6" xfId="3" applyNumberFormat="1" applyFont="1" applyFill="1" applyBorder="1" applyAlignment="1">
      <alignment horizontal="center"/>
    </xf>
    <xf numFmtId="0" fontId="15" fillId="14" borderId="6" xfId="3" applyFont="1" applyFill="1" applyBorder="1"/>
    <xf numFmtId="1" fontId="15" fillId="15" borderId="6" xfId="3" applyNumberFormat="1" applyFont="1" applyFill="1" applyBorder="1" applyAlignment="1">
      <alignment horizontal="center"/>
    </xf>
    <xf numFmtId="0" fontId="15" fillId="15" borderId="6" xfId="3" applyFont="1" applyFill="1" applyBorder="1"/>
    <xf numFmtId="1" fontId="15" fillId="0" borderId="6" xfId="3" applyNumberFormat="1" applyFont="1" applyBorder="1" applyAlignment="1">
      <alignment horizontal="center"/>
    </xf>
    <xf numFmtId="0" fontId="42" fillId="0" borderId="0" xfId="3" applyFont="1"/>
    <xf numFmtId="1" fontId="14" fillId="0" borderId="6" xfId="3" applyNumberFormat="1" applyBorder="1" applyAlignment="1">
      <alignment horizontal="center"/>
    </xf>
    <xf numFmtId="0" fontId="41" fillId="0" borderId="0" xfId="3" applyFont="1" applyAlignment="1">
      <alignment horizontal="left"/>
    </xf>
    <xf numFmtId="0" fontId="59" fillId="0" borderId="0" xfId="3" applyFont="1"/>
    <xf numFmtId="0" fontId="60" fillId="0" borderId="0" xfId="3" applyFont="1" applyAlignment="1">
      <alignment horizontal="right"/>
    </xf>
    <xf numFmtId="1" fontId="14" fillId="0" borderId="41" xfId="3" applyNumberFormat="1" applyBorder="1" applyAlignment="1">
      <alignment horizontal="center"/>
    </xf>
    <xf numFmtId="165" fontId="3" fillId="0" borderId="0" xfId="0" applyNumberFormat="1" applyFont="1"/>
    <xf numFmtId="165" fontId="5" fillId="0" borderId="0" xfId="0" applyNumberFormat="1" applyFont="1"/>
    <xf numFmtId="169" fontId="9" fillId="0" borderId="0" xfId="0" applyNumberFormat="1" applyFont="1"/>
    <xf numFmtId="0" fontId="9" fillId="0" borderId="0" xfId="0" applyFont="1" applyAlignment="1">
      <alignment horizontal="right"/>
    </xf>
    <xf numFmtId="165" fontId="9" fillId="0" borderId="0" xfId="0" applyNumberFormat="1" applyFont="1"/>
    <xf numFmtId="169" fontId="5" fillId="0" borderId="0" xfId="0" applyNumberFormat="1" applyFont="1"/>
    <xf numFmtId="165" fontId="0" fillId="16" borderId="0" xfId="1" applyNumberFormat="1" applyFont="1" applyFill="1" applyAlignment="1">
      <alignment horizontal="center"/>
    </xf>
    <xf numFmtId="10" fontId="65" fillId="0" borderId="0" xfId="2" applyNumberFormat="1" applyFont="1"/>
    <xf numFmtId="0" fontId="9" fillId="0" borderId="33" xfId="0" applyFont="1" applyBorder="1" applyAlignment="1">
      <alignment horizontal="center"/>
    </xf>
    <xf numFmtId="0" fontId="9" fillId="0" borderId="5" xfId="0" applyFont="1" applyBorder="1" applyAlignment="1">
      <alignment horizontal="center"/>
    </xf>
    <xf numFmtId="0" fontId="9" fillId="0" borderId="10" xfId="0" applyFont="1" applyBorder="1" applyAlignment="1">
      <alignment horizontal="center"/>
    </xf>
    <xf numFmtId="3" fontId="21" fillId="0" borderId="41" xfId="0" applyNumberFormat="1" applyFont="1" applyBorder="1" applyAlignment="1">
      <alignment horizontal="left" vertical="center"/>
    </xf>
    <xf numFmtId="3" fontId="21" fillId="0" borderId="0" xfId="0" applyNumberFormat="1" applyFont="1" applyAlignment="1">
      <alignment horizontal="left" vertical="center"/>
    </xf>
    <xf numFmtId="3" fontId="21" fillId="0" borderId="32" xfId="0" applyNumberFormat="1" applyFont="1" applyBorder="1" applyAlignment="1">
      <alignment horizontal="left" vertical="center"/>
    </xf>
    <xf numFmtId="3" fontId="21" fillId="0" borderId="31" xfId="0" applyNumberFormat="1" applyFont="1" applyBorder="1" applyAlignment="1">
      <alignment horizontal="left" vertical="center"/>
    </xf>
    <xf numFmtId="0" fontId="65" fillId="0" borderId="33" xfId="0" applyFont="1" applyBorder="1" applyAlignment="1">
      <alignment horizontal="center"/>
    </xf>
    <xf numFmtId="0" fontId="65" fillId="0" borderId="0" xfId="0" applyFont="1" applyAlignment="1">
      <alignment horizontal="center"/>
    </xf>
    <xf numFmtId="0" fontId="65" fillId="0" borderId="5" xfId="0" applyFont="1" applyBorder="1" applyAlignment="1">
      <alignment horizontal="center"/>
    </xf>
    <xf numFmtId="0" fontId="65" fillId="0" borderId="10" xfId="0" applyFont="1" applyBorder="1" applyAlignment="1">
      <alignment horizontal="center"/>
    </xf>
    <xf numFmtId="3" fontId="21" fillId="0" borderId="6" xfId="0" applyNumberFormat="1" applyFont="1" applyBorder="1" applyAlignment="1">
      <alignment horizontal="left" vertical="center"/>
    </xf>
    <xf numFmtId="3" fontId="21" fillId="0" borderId="6" xfId="0" quotePrefix="1" applyNumberFormat="1" applyFont="1" applyBorder="1" applyAlignment="1">
      <alignment horizontal="left" vertical="center"/>
    </xf>
    <xf numFmtId="3" fontId="21" fillId="0" borderId="0" xfId="0" quotePrefix="1" applyNumberFormat="1" applyFont="1" applyAlignment="1">
      <alignment horizontal="left" vertical="center"/>
    </xf>
    <xf numFmtId="3" fontId="21" fillId="0" borderId="47" xfId="0" quotePrefix="1" applyNumberFormat="1" applyFont="1" applyBorder="1" applyAlignment="1">
      <alignment horizontal="left" vertical="center"/>
    </xf>
    <xf numFmtId="3" fontId="21" fillId="0" borderId="48" xfId="0" quotePrefix="1" applyNumberFormat="1" applyFont="1" applyBorder="1" applyAlignment="1">
      <alignment horizontal="left" vertical="center"/>
    </xf>
    <xf numFmtId="165" fontId="65" fillId="0" borderId="0" xfId="0" applyNumberFormat="1" applyFont="1" applyAlignment="1">
      <alignment horizontal="center"/>
    </xf>
    <xf numFmtId="3" fontId="21" fillId="0" borderId="50" xfId="0" applyNumberFormat="1" applyFont="1" applyBorder="1" applyAlignment="1">
      <alignment horizontal="left" vertical="center"/>
    </xf>
    <xf numFmtId="3" fontId="21" fillId="0" borderId="51" xfId="0" applyNumberFormat="1" applyFont="1" applyBorder="1" applyAlignment="1">
      <alignment horizontal="left" vertical="center"/>
    </xf>
    <xf numFmtId="0" fontId="66" fillId="0" borderId="0" xfId="0" applyFont="1"/>
    <xf numFmtId="3" fontId="21" fillId="0" borderId="6" xfId="0" applyNumberFormat="1" applyFont="1" applyBorder="1" applyAlignment="1">
      <alignment vertical="center"/>
    </xf>
    <xf numFmtId="3" fontId="21" fillId="0" borderId="0" xfId="0" applyNumberFormat="1" applyFont="1" applyAlignment="1">
      <alignment vertical="center"/>
    </xf>
    <xf numFmtId="3" fontId="21" fillId="0" borderId="32" xfId="0" applyNumberFormat="1" applyFont="1" applyBorder="1" applyAlignment="1">
      <alignment vertical="center"/>
    </xf>
    <xf numFmtId="3" fontId="21" fillId="0" borderId="31" xfId="0" applyNumberFormat="1" applyFont="1" applyBorder="1" applyAlignment="1">
      <alignment vertical="center"/>
    </xf>
    <xf numFmtId="0" fontId="65" fillId="0" borderId="0" xfId="0" applyFont="1"/>
    <xf numFmtId="3" fontId="21" fillId="0" borderId="32" xfId="0" quotePrefix="1" applyNumberFormat="1" applyFont="1" applyBorder="1" applyAlignment="1">
      <alignment horizontal="left" vertical="center"/>
    </xf>
    <xf numFmtId="3" fontId="21" fillId="0" borderId="31" xfId="0" quotePrefix="1" applyNumberFormat="1" applyFont="1" applyBorder="1" applyAlignment="1">
      <alignment horizontal="left" vertical="center"/>
    </xf>
    <xf numFmtId="165" fontId="10" fillId="0" borderId="0" xfId="0" applyNumberFormat="1" applyFont="1"/>
    <xf numFmtId="3" fontId="21" fillId="0" borderId="50" xfId="0" quotePrefix="1" applyNumberFormat="1" applyFont="1" applyBorder="1" applyAlignment="1">
      <alignment horizontal="left" vertical="center"/>
    </xf>
    <xf numFmtId="3" fontId="21" fillId="0" borderId="51" xfId="0" quotePrefix="1" applyNumberFormat="1" applyFont="1" applyBorder="1" applyAlignment="1">
      <alignment horizontal="left" vertical="center"/>
    </xf>
    <xf numFmtId="0" fontId="3" fillId="0" borderId="0" xfId="0" applyFont="1" applyAlignment="1">
      <alignment horizontal="right"/>
    </xf>
    <xf numFmtId="0" fontId="10" fillId="16" borderId="0" xfId="0" applyFont="1" applyFill="1"/>
    <xf numFmtId="3" fontId="20" fillId="0" borderId="0" xfId="0" quotePrefix="1" applyNumberFormat="1" applyFont="1" applyAlignment="1">
      <alignment horizontal="left" vertical="center" wrapText="1"/>
    </xf>
    <xf numFmtId="3" fontId="21" fillId="0" borderId="50" xfId="0" applyNumberFormat="1" applyFont="1" applyBorder="1" applyAlignment="1">
      <alignment vertical="center"/>
    </xf>
    <xf numFmtId="3" fontId="21" fillId="0" borderId="51" xfId="0" applyNumberFormat="1" applyFont="1" applyBorder="1" applyAlignment="1">
      <alignment vertical="center"/>
    </xf>
    <xf numFmtId="3" fontId="21" fillId="0" borderId="6" xfId="0" quotePrefix="1" applyNumberFormat="1" applyFont="1" applyBorder="1" applyAlignment="1">
      <alignment horizontal="left" vertical="center" wrapText="1"/>
    </xf>
    <xf numFmtId="3" fontId="21" fillId="0" borderId="0" xfId="0" quotePrefix="1" applyNumberFormat="1" applyFont="1" applyAlignment="1">
      <alignment horizontal="left" vertical="center" wrapText="1"/>
    </xf>
    <xf numFmtId="3" fontId="21" fillId="0" borderId="47" xfId="0" applyNumberFormat="1" applyFont="1" applyBorder="1" applyAlignment="1">
      <alignment vertical="center"/>
    </xf>
    <xf numFmtId="3" fontId="21" fillId="0" borderId="48" xfId="0" applyNumberFormat="1" applyFont="1" applyBorder="1" applyAlignment="1">
      <alignment vertical="center"/>
    </xf>
    <xf numFmtId="0" fontId="6" fillId="0" borderId="0" xfId="0" applyFont="1" applyAlignment="1">
      <alignment horizontal="left" vertical="center" indent="8" readingOrder="1"/>
    </xf>
    <xf numFmtId="0" fontId="3" fillId="0" borderId="0" xfId="0" applyFont="1" applyAlignment="1">
      <alignment horizontal="center"/>
    </xf>
    <xf numFmtId="44" fontId="64" fillId="0" borderId="0" xfId="0" applyNumberFormat="1" applyFont="1"/>
    <xf numFmtId="44" fontId="64" fillId="0" borderId="1" xfId="0" applyNumberFormat="1" applyFont="1" applyBorder="1"/>
    <xf numFmtId="44" fontId="5" fillId="0" borderId="0" xfId="0" applyNumberFormat="1" applyFont="1"/>
    <xf numFmtId="44" fontId="64" fillId="0" borderId="2" xfId="0" applyNumberFormat="1" applyFont="1" applyBorder="1"/>
    <xf numFmtId="44" fontId="64" fillId="0" borderId="34" xfId="0" applyNumberFormat="1" applyFont="1" applyBorder="1"/>
    <xf numFmtId="0" fontId="0" fillId="0" borderId="0" xfId="0" applyBorder="1"/>
    <xf numFmtId="44" fontId="5" fillId="0" borderId="2" xfId="0" applyNumberFormat="1" applyFont="1" applyBorder="1"/>
    <xf numFmtId="44" fontId="5" fillId="0" borderId="34" xfId="0" applyNumberFormat="1" applyFont="1" applyBorder="1"/>
    <xf numFmtId="0" fontId="0" fillId="0" borderId="0" xfId="0" applyAlignment="1">
      <alignment horizontal="left" indent="3"/>
    </xf>
    <xf numFmtId="44" fontId="64" fillId="0" borderId="54" xfId="0" applyNumberFormat="1" applyFont="1" applyBorder="1"/>
    <xf numFmtId="44" fontId="5" fillId="0" borderId="33" xfId="0" applyNumberFormat="1" applyFont="1" applyBorder="1"/>
    <xf numFmtId="0" fontId="67" fillId="0" borderId="0" xfId="0" applyFont="1"/>
    <xf numFmtId="0" fontId="6" fillId="0" borderId="0" xfId="0" applyFont="1"/>
    <xf numFmtId="44" fontId="9" fillId="0" borderId="0" xfId="0" applyNumberFormat="1" applyFont="1"/>
    <xf numFmtId="44" fontId="9" fillId="0" borderId="2" xfId="0" applyNumberFormat="1" applyFont="1" applyBorder="1"/>
    <xf numFmtId="0" fontId="9" fillId="0" borderId="0" xfId="0" applyFont="1" applyAlignment="1">
      <alignment horizontal="center" vertical="center"/>
    </xf>
    <xf numFmtId="44" fontId="9" fillId="0" borderId="33" xfId="0" applyNumberFormat="1" applyFont="1" applyBorder="1"/>
    <xf numFmtId="44" fontId="65" fillId="0" borderId="34" xfId="0" applyNumberFormat="1" applyFont="1" applyBorder="1"/>
    <xf numFmtId="0" fontId="9" fillId="0" borderId="34" xfId="0" applyFont="1" applyBorder="1"/>
    <xf numFmtId="10" fontId="9" fillId="0" borderId="0" xfId="0" applyNumberFormat="1" applyFont="1"/>
    <xf numFmtId="0" fontId="9" fillId="0" borderId="0" xfId="2" applyNumberFormat="1" applyFont="1"/>
    <xf numFmtId="44" fontId="0" fillId="0" borderId="0" xfId="0" applyNumberFormat="1"/>
    <xf numFmtId="0" fontId="9" fillId="0" borderId="6" xfId="0" applyFont="1" applyBorder="1"/>
    <xf numFmtId="0" fontId="10" fillId="17" borderId="0" xfId="0" applyFont="1" applyFill="1"/>
    <xf numFmtId="0" fontId="3" fillId="17" borderId="0" xfId="0" applyFont="1" applyFill="1"/>
    <xf numFmtId="0" fontId="27" fillId="17" borderId="0" xfId="0" applyFont="1" applyFill="1" applyAlignment="1">
      <alignment horizontal="left" indent="2"/>
    </xf>
    <xf numFmtId="0" fontId="27" fillId="17" borderId="0" xfId="0" applyFont="1" applyFill="1"/>
    <xf numFmtId="0" fontId="0" fillId="0" borderId="0" xfId="0" applyAlignment="1">
      <alignment horizontal="right"/>
    </xf>
    <xf numFmtId="0" fontId="9" fillId="0" borderId="0" xfId="0" applyFont="1" applyAlignment="1">
      <alignment horizontal="center" vertical="center" wrapText="1"/>
    </xf>
    <xf numFmtId="0" fontId="3" fillId="0" borderId="6" xfId="0" applyFont="1" applyBorder="1"/>
    <xf numFmtId="170" fontId="3" fillId="0" borderId="6" xfId="0" applyNumberFormat="1" applyFont="1" applyBorder="1"/>
    <xf numFmtId="43" fontId="3" fillId="0" borderId="6" xfId="0" applyNumberFormat="1" applyFont="1" applyBorder="1"/>
    <xf numFmtId="1" fontId="3" fillId="0" borderId="6" xfId="0" applyNumberFormat="1" applyFont="1" applyBorder="1"/>
    <xf numFmtId="44" fontId="0" fillId="0" borderId="33" xfId="0" applyNumberFormat="1" applyBorder="1"/>
    <xf numFmtId="0" fontId="3" fillId="0" borderId="52" xfId="0" applyFont="1" applyBorder="1" applyAlignment="1">
      <alignment horizontal="right"/>
    </xf>
    <xf numFmtId="0" fontId="0" fillId="0" borderId="6" xfId="0" applyBorder="1" applyAlignment="1">
      <alignment horizontal="center" vertical="center"/>
    </xf>
    <xf numFmtId="9" fontId="3" fillId="0" borderId="6" xfId="0" applyNumberFormat="1" applyFont="1" applyBorder="1"/>
    <xf numFmtId="10" fontId="3" fillId="0" borderId="6" xfId="0" applyNumberFormat="1" applyFont="1" applyBorder="1"/>
    <xf numFmtId="10" fontId="3" fillId="0" borderId="49" xfId="0" applyNumberFormat="1" applyFont="1" applyBorder="1" applyAlignment="1">
      <alignment horizontal="center"/>
    </xf>
    <xf numFmtId="0" fontId="3" fillId="0" borderId="55" xfId="0" applyFont="1" applyBorder="1" applyAlignment="1">
      <alignment horizontal="right"/>
    </xf>
    <xf numFmtId="0" fontId="9" fillId="16" borderId="0" xfId="0" applyFont="1" applyFill="1" applyAlignment="1">
      <alignment horizontal="right"/>
    </xf>
    <xf numFmtId="44" fontId="0" fillId="16" borderId="33" xfId="0" applyNumberFormat="1" applyFill="1" applyBorder="1"/>
    <xf numFmtId="2" fontId="3" fillId="0" borderId="53" xfId="2" applyNumberFormat="1" applyFont="1" applyBorder="1" applyAlignment="1">
      <alignment horizontal="right"/>
    </xf>
    <xf numFmtId="2" fontId="3" fillId="0" borderId="53" xfId="0" applyNumberFormat="1" applyFont="1" applyBorder="1" applyAlignment="1">
      <alignment horizontal="right"/>
    </xf>
    <xf numFmtId="43" fontId="3" fillId="0" borderId="52" xfId="0" applyNumberFormat="1" applyFont="1" applyBorder="1" applyAlignment="1">
      <alignment horizontal="right"/>
    </xf>
    <xf numFmtId="165" fontId="3" fillId="0" borderId="52" xfId="0" applyNumberFormat="1" applyFont="1" applyBorder="1" applyAlignment="1">
      <alignment horizontal="right"/>
    </xf>
    <xf numFmtId="171" fontId="3" fillId="0" borderId="52" xfId="0" applyNumberFormat="1" applyFont="1" applyBorder="1" applyAlignment="1">
      <alignment horizontal="right"/>
    </xf>
    <xf numFmtId="170" fontId="3" fillId="0" borderId="49" xfId="0" applyNumberFormat="1" applyFont="1" applyBorder="1" applyAlignment="1">
      <alignment horizontal="right"/>
    </xf>
    <xf numFmtId="9" fontId="3" fillId="0" borderId="53" xfId="0" applyNumberFormat="1" applyFont="1" applyBorder="1" applyAlignment="1">
      <alignment horizontal="right"/>
    </xf>
    <xf numFmtId="9" fontId="3" fillId="0" borderId="25" xfId="0" applyNumberFormat="1" applyFont="1" applyBorder="1" applyAlignment="1">
      <alignment horizontal="right"/>
    </xf>
    <xf numFmtId="43" fontId="3" fillId="0" borderId="3" xfId="0" applyNumberFormat="1" applyFont="1" applyBorder="1" applyAlignment="1">
      <alignment horizontal="right"/>
    </xf>
    <xf numFmtId="2" fontId="3" fillId="0" borderId="49" xfId="0" applyNumberFormat="1" applyFont="1" applyBorder="1" applyAlignment="1">
      <alignment horizontal="right"/>
    </xf>
    <xf numFmtId="10" fontId="3" fillId="0" borderId="53" xfId="0" applyNumberFormat="1" applyFont="1" applyBorder="1" applyAlignment="1">
      <alignment horizontal="right"/>
    </xf>
    <xf numFmtId="10" fontId="3" fillId="0" borderId="52" xfId="0" applyNumberFormat="1" applyFont="1" applyBorder="1" applyAlignment="1">
      <alignment horizontal="right"/>
    </xf>
    <xf numFmtId="10" fontId="3" fillId="9" borderId="52" xfId="0" applyNumberFormat="1" applyFont="1" applyFill="1" applyBorder="1" applyAlignment="1">
      <alignment horizontal="right"/>
    </xf>
    <xf numFmtId="2" fontId="3" fillId="9" borderId="49" xfId="0" applyNumberFormat="1" applyFont="1" applyFill="1" applyBorder="1" applyAlignment="1">
      <alignment horizontal="right"/>
    </xf>
    <xf numFmtId="0" fontId="3" fillId="9" borderId="49" xfId="0" applyFont="1" applyFill="1" applyBorder="1" applyAlignment="1">
      <alignment horizontal="right"/>
    </xf>
    <xf numFmtId="3" fontId="21" fillId="9" borderId="6" xfId="0" quotePrefix="1" applyNumberFormat="1" applyFont="1" applyFill="1" applyBorder="1" applyAlignment="1">
      <alignment horizontal="left" vertical="center"/>
    </xf>
    <xf numFmtId="170" fontId="3" fillId="0" borderId="52" xfId="0" applyNumberFormat="1" applyFont="1" applyBorder="1"/>
    <xf numFmtId="2" fontId="3" fillId="0" borderId="52" xfId="0" applyNumberFormat="1" applyFont="1" applyBorder="1"/>
    <xf numFmtId="10" fontId="3" fillId="0" borderId="53" xfId="0" applyNumberFormat="1" applyFont="1" applyBorder="1"/>
    <xf numFmtId="10" fontId="3" fillId="0" borderId="52" xfId="0" applyNumberFormat="1" applyFont="1" applyBorder="1"/>
    <xf numFmtId="10" fontId="3" fillId="0" borderId="49" xfId="0" applyNumberFormat="1" applyFont="1" applyBorder="1"/>
    <xf numFmtId="0" fontId="8" fillId="0" borderId="0" xfId="0" applyFont="1" applyAlignment="1">
      <alignment horizontal="center"/>
    </xf>
    <xf numFmtId="0" fontId="3" fillId="0" borderId="0" xfId="0" applyFont="1" applyAlignment="1">
      <alignment horizontal="center"/>
    </xf>
    <xf numFmtId="3" fontId="21" fillId="0" borderId="31" xfId="0" quotePrefix="1" applyNumberFormat="1" applyFont="1" applyBorder="1" applyAlignment="1">
      <alignment horizontal="left" vertical="center" wrapText="1"/>
    </xf>
    <xf numFmtId="3" fontId="21" fillId="0" borderId="32" xfId="0" quotePrefix="1" applyNumberFormat="1" applyFont="1" applyBorder="1" applyAlignment="1">
      <alignment horizontal="left" vertical="center" wrapText="1"/>
    </xf>
    <xf numFmtId="0" fontId="8" fillId="0" borderId="0" xfId="0" applyFont="1" applyAlignment="1">
      <alignment horizontal="center" wrapText="1"/>
    </xf>
    <xf numFmtId="3" fontId="20" fillId="7" borderId="10" xfId="0" applyNumberFormat="1" applyFont="1" applyFill="1" applyBorder="1" applyAlignment="1">
      <alignment horizontal="center" vertical="center"/>
    </xf>
    <xf numFmtId="3" fontId="20" fillId="7" borderId="5" xfId="0" applyNumberFormat="1" applyFont="1" applyFill="1" applyBorder="1" applyAlignment="1">
      <alignment horizontal="center" vertical="center"/>
    </xf>
    <xf numFmtId="3" fontId="21" fillId="0" borderId="48" xfId="0" quotePrefix="1" applyNumberFormat="1" applyFont="1" applyBorder="1" applyAlignment="1">
      <alignment horizontal="left" vertical="center" wrapText="1"/>
    </xf>
    <xf numFmtId="3" fontId="21" fillId="0" borderId="47" xfId="0" quotePrefix="1" applyNumberFormat="1" applyFont="1" applyBorder="1" applyAlignment="1">
      <alignment horizontal="left" vertical="center" wrapText="1"/>
    </xf>
    <xf numFmtId="3" fontId="21" fillId="0" borderId="51" xfId="0" quotePrefix="1" applyNumberFormat="1" applyFont="1" applyBorder="1" applyAlignment="1">
      <alignment horizontal="left" vertical="center"/>
    </xf>
    <xf numFmtId="3" fontId="21" fillId="0" borderId="50" xfId="0" quotePrefix="1" applyNumberFormat="1" applyFont="1" applyBorder="1" applyAlignment="1">
      <alignment horizontal="left" vertical="center"/>
    </xf>
    <xf numFmtId="0" fontId="8" fillId="0" borderId="0" xfId="0" applyFont="1" applyAlignment="1">
      <alignment horizontal="left"/>
    </xf>
    <xf numFmtId="0" fontId="63" fillId="0" borderId="0" xfId="0" applyFont="1" applyAlignment="1">
      <alignment horizontal="center"/>
    </xf>
    <xf numFmtId="0" fontId="26" fillId="0" borderId="0" xfId="0" applyFont="1" applyAlignment="1">
      <alignment horizontal="center" vertical="center" wrapText="1"/>
    </xf>
    <xf numFmtId="0" fontId="18" fillId="0" borderId="0" xfId="5" applyFont="1" applyAlignment="1">
      <alignment horizontal="left"/>
    </xf>
    <xf numFmtId="0" fontId="18" fillId="0" borderId="0" xfId="5" applyFont="1" applyAlignment="1">
      <alignment horizontal="center" wrapText="1"/>
    </xf>
    <xf numFmtId="0" fontId="15" fillId="0" borderId="10" xfId="3" applyFont="1" applyBorder="1" applyAlignment="1">
      <alignment horizontal="center"/>
    </xf>
    <xf numFmtId="0" fontId="15" fillId="0" borderId="5" xfId="3" applyFont="1" applyBorder="1" applyAlignment="1">
      <alignment horizontal="center"/>
    </xf>
    <xf numFmtId="0" fontId="15" fillId="0" borderId="4" xfId="3" applyFont="1" applyBorder="1" applyAlignment="1">
      <alignment horizontal="center"/>
    </xf>
    <xf numFmtId="0" fontId="16" fillId="0" borderId="0" xfId="3" applyFont="1" applyAlignment="1">
      <alignment horizontal="left"/>
    </xf>
    <xf numFmtId="0" fontId="17" fillId="2" borderId="11" xfId="3" applyFont="1" applyFill="1" applyBorder="1" applyAlignment="1">
      <alignment horizontal="center"/>
    </xf>
    <xf numFmtId="0" fontId="17" fillId="2" borderId="1" xfId="3" applyFont="1" applyFill="1" applyBorder="1" applyAlignment="1">
      <alignment horizontal="center"/>
    </xf>
    <xf numFmtId="0" fontId="17" fillId="2" borderId="12" xfId="3" applyFont="1" applyFill="1" applyBorder="1" applyAlignment="1">
      <alignment horizontal="center"/>
    </xf>
    <xf numFmtId="0" fontId="15" fillId="4" borderId="14" xfId="3" applyFont="1" applyFill="1" applyBorder="1" applyAlignment="1">
      <alignment horizontal="center"/>
    </xf>
    <xf numFmtId="0" fontId="15" fillId="4" borderId="2" xfId="3" applyFont="1" applyFill="1" applyBorder="1" applyAlignment="1">
      <alignment horizontal="center"/>
    </xf>
    <xf numFmtId="0" fontId="15" fillId="4" borderId="15" xfId="3" applyFont="1" applyFill="1" applyBorder="1" applyAlignment="1">
      <alignment horizontal="center"/>
    </xf>
    <xf numFmtId="0" fontId="46" fillId="0" borderId="0" xfId="3" applyFont="1" applyAlignment="1">
      <alignment horizontal="left" vertical="top" wrapText="1"/>
    </xf>
    <xf numFmtId="0" fontId="41" fillId="0" borderId="0" xfId="3" applyFont="1" applyAlignment="1">
      <alignment horizontal="left" vertical="top" wrapText="1"/>
    </xf>
    <xf numFmtId="0" fontId="17" fillId="2" borderId="0" xfId="3" applyFont="1" applyFill="1" applyAlignment="1">
      <alignment horizontal="center"/>
    </xf>
    <xf numFmtId="0" fontId="17" fillId="2" borderId="46" xfId="3" applyFont="1" applyFill="1" applyBorder="1" applyAlignment="1">
      <alignment horizontal="center"/>
    </xf>
    <xf numFmtId="0" fontId="17" fillId="13" borderId="11" xfId="3" applyFont="1" applyFill="1" applyBorder="1" applyAlignment="1">
      <alignment horizontal="center"/>
    </xf>
    <xf numFmtId="0" fontId="17" fillId="13" borderId="0" xfId="3" applyFont="1" applyFill="1" applyAlignment="1">
      <alignment horizontal="center"/>
    </xf>
    <xf numFmtId="0" fontId="17" fillId="13" borderId="46" xfId="3" applyFont="1" applyFill="1" applyBorder="1" applyAlignment="1">
      <alignment horizontal="center"/>
    </xf>
    <xf numFmtId="0" fontId="39" fillId="0" borderId="0" xfId="3" applyFont="1" applyAlignment="1">
      <alignment horizontal="left" wrapText="1"/>
    </xf>
    <xf numFmtId="0" fontId="42" fillId="0" borderId="0" xfId="3" applyFont="1" applyAlignment="1">
      <alignment horizontal="left" wrapText="1"/>
    </xf>
    <xf numFmtId="0" fontId="39" fillId="0" borderId="0" xfId="3" applyFont="1" applyAlignment="1">
      <alignment horizontal="left" vertical="top" wrapText="1"/>
    </xf>
    <xf numFmtId="0" fontId="42" fillId="0" borderId="0" xfId="3" applyFont="1" applyAlignment="1">
      <alignment horizontal="left" vertical="center" wrapText="1"/>
    </xf>
    <xf numFmtId="0" fontId="3" fillId="0" borderId="1" xfId="0" applyFont="1" applyBorder="1" applyAlignment="1">
      <alignment horizontal="center"/>
    </xf>
    <xf numFmtId="0" fontId="42" fillId="0" borderId="0" xfId="3" applyFont="1" applyAlignment="1">
      <alignment horizontal="left"/>
    </xf>
    <xf numFmtId="0" fontId="26" fillId="0" borderId="0" xfId="0" applyFont="1" applyAlignment="1">
      <alignment horizontal="center" wrapText="1"/>
    </xf>
    <xf numFmtId="0" fontId="25" fillId="0" borderId="0" xfId="0" applyFont="1" applyAlignment="1">
      <alignment horizontal="center" wrapText="1"/>
    </xf>
    <xf numFmtId="165" fontId="0" fillId="0" borderId="8" xfId="0" applyNumberFormat="1" applyBorder="1"/>
    <xf numFmtId="0" fontId="68" fillId="0" borderId="0" xfId="0" applyFont="1"/>
  </cellXfs>
  <cellStyles count="7">
    <cellStyle name="Millares" xfId="1" builtinId="3"/>
    <cellStyle name="Millares 2" xfId="4"/>
    <cellStyle name="Millares 3" xfId="6"/>
    <cellStyle name="Normal" xfId="0" builtinId="0"/>
    <cellStyle name="Normal 2" xfId="3"/>
    <cellStyle name="Normal 4" xfId="5"/>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752474</xdr:colOff>
      <xdr:row>0</xdr:row>
      <xdr:rowOff>57150</xdr:rowOff>
    </xdr:from>
    <xdr:to>
      <xdr:col>10</xdr:col>
      <xdr:colOff>504824</xdr:colOff>
      <xdr:row>10</xdr:row>
      <xdr:rowOff>24998</xdr:rowOff>
    </xdr:to>
    <xdr:sp macro="" textlink="">
      <xdr:nvSpPr>
        <xdr:cNvPr id="2" name="CuadroTexto 1">
          <a:extLst>
            <a:ext uri="{FF2B5EF4-FFF2-40B4-BE49-F238E27FC236}">
              <a16:creationId xmlns:a16="http://schemas.microsoft.com/office/drawing/2014/main" xmlns="" id="{9F8CA3B5-42C5-4F58-99B5-3DF2BD89375B}"/>
            </a:ext>
          </a:extLst>
        </xdr:cNvPr>
        <xdr:cNvSpPr txBox="1"/>
      </xdr:nvSpPr>
      <xdr:spPr>
        <a:xfrm>
          <a:off x="752474" y="57150"/>
          <a:ext cx="8505825" cy="1882373"/>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73050" indent="-273050" algn="just"/>
          <a:r>
            <a:rPr lang="es-ES" sz="1800" b="1" i="1">
              <a:effectLst/>
              <a:ea typeface="Times New Roman" panose="02020603050405020304" pitchFamily="18" charset="0"/>
            </a:rPr>
            <a:t>04.</a:t>
          </a:r>
          <a:r>
            <a:rPr lang="es-ES" sz="1800" i="1">
              <a:effectLst/>
              <a:ea typeface="Times New Roman" panose="02020603050405020304" pitchFamily="18" charset="0"/>
            </a:rPr>
            <a:t>Identifica la cuenta de los estados financieros. </a:t>
          </a:r>
          <a:r>
            <a:rPr lang="es-ES" sz="1800" b="1" i="1">
              <a:effectLst/>
              <a:ea typeface="Times New Roman" panose="02020603050405020304" pitchFamily="18" charset="0"/>
            </a:rPr>
            <a:t>Señale </a:t>
          </a:r>
          <a:r>
            <a:rPr lang="es-ES" sz="1800" i="1">
              <a:effectLst/>
              <a:ea typeface="Times New Roman" panose="02020603050405020304" pitchFamily="18" charset="0"/>
            </a:rPr>
            <a:t>cada una de las cuentas listadas en el siguiente cuadro: </a:t>
          </a:r>
        </a:p>
        <a:p>
          <a:pPr marL="534988" lvl="1" indent="-261938" algn="just">
            <a:buFont typeface="Wingdings" panose="05000000000000000000" pitchFamily="2" charset="2"/>
            <a:buChar char="ü"/>
          </a:pPr>
          <a:r>
            <a:rPr lang="es-ES" i="1">
              <a:effectLst/>
              <a:ea typeface="Times New Roman" panose="02020603050405020304" pitchFamily="18" charset="0"/>
            </a:rPr>
            <a:t>En la columna (1) indique que estado financiero pertenece la cuenta (EPPGG) ó (BG). </a:t>
          </a:r>
        </a:p>
        <a:p>
          <a:pPr marL="534988" lvl="1" indent="-261938" algn="just">
            <a:buFont typeface="Wingdings" panose="05000000000000000000" pitchFamily="2" charset="2"/>
            <a:buChar char="ü"/>
          </a:pPr>
          <a:r>
            <a:rPr lang="es-ES" i="1">
              <a:effectLst/>
              <a:ea typeface="Times New Roman" panose="02020603050405020304" pitchFamily="18" charset="0"/>
            </a:rPr>
            <a:t>En la columna 2, precisar si es AC; PC; un gasto (G); Una deuda a Lp (Dlp); un ingreso (I) o Patrimonio de los accionistas (PA).</a:t>
          </a:r>
          <a:endParaRPr lang="es-PE" i="1">
            <a:effectLst/>
            <a:ea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66676</xdr:colOff>
      <xdr:row>0</xdr:row>
      <xdr:rowOff>142875</xdr:rowOff>
    </xdr:from>
    <xdr:to>
      <xdr:col>7</xdr:col>
      <xdr:colOff>981075</xdr:colOff>
      <xdr:row>4</xdr:row>
      <xdr:rowOff>62985</xdr:rowOff>
    </xdr:to>
    <xdr:sp macro="" textlink="">
      <xdr:nvSpPr>
        <xdr:cNvPr id="2" name="CuadroTexto 1">
          <a:extLst>
            <a:ext uri="{FF2B5EF4-FFF2-40B4-BE49-F238E27FC236}">
              <a16:creationId xmlns:a16="http://schemas.microsoft.com/office/drawing/2014/main" xmlns="" id="{55D2F37B-3AED-41D3-8006-2A0066D4E6C1}"/>
            </a:ext>
          </a:extLst>
        </xdr:cNvPr>
        <xdr:cNvSpPr txBox="1"/>
      </xdr:nvSpPr>
      <xdr:spPr>
        <a:xfrm>
          <a:off x="828676" y="142875"/>
          <a:ext cx="9496424" cy="682110"/>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57188" indent="-357188">
            <a:lnSpc>
              <a:spcPct val="107000"/>
            </a:lnSpc>
            <a:spcAft>
              <a:spcPts val="800"/>
            </a:spcAft>
          </a:pPr>
          <a:r>
            <a:rPr lang="es-PE" sz="1800" b="1">
              <a:effectLst/>
              <a:latin typeface="Calibri" panose="020F0502020204030204" pitchFamily="34" charset="0"/>
              <a:ea typeface="Calibri" panose="020F0502020204030204" pitchFamily="34" charset="0"/>
              <a:cs typeface="Times New Roman" panose="02020603050405020304" pitchFamily="18" charset="0"/>
            </a:rPr>
            <a:t>13. </a:t>
          </a:r>
          <a:r>
            <a:rPr lang="es-PE" sz="1800">
              <a:effectLst/>
              <a:latin typeface="Calibri" panose="020F0502020204030204" pitchFamily="34" charset="0"/>
              <a:ea typeface="Calibri" panose="020F0502020204030204" pitchFamily="34" charset="0"/>
              <a:cs typeface="Times New Roman" panose="02020603050405020304" pitchFamily="18" charset="0"/>
            </a:rPr>
            <a:t>Con la siguiente información prepare el balance general para la empresa usando los siguientes datos:</a:t>
          </a:r>
        </a:p>
      </xdr:txBody>
    </xdr:sp>
    <xdr:clientData/>
  </xdr:twoCellAnchor>
  <xdr:twoCellAnchor>
    <xdr:from>
      <xdr:col>4</xdr:col>
      <xdr:colOff>638175</xdr:colOff>
      <xdr:row>18</xdr:row>
      <xdr:rowOff>47625</xdr:rowOff>
    </xdr:from>
    <xdr:to>
      <xdr:col>7</xdr:col>
      <xdr:colOff>661197</xdr:colOff>
      <xdr:row>19</xdr:row>
      <xdr:rowOff>195679</xdr:rowOff>
    </xdr:to>
    <xdr:grpSp>
      <xdr:nvGrpSpPr>
        <xdr:cNvPr id="3" name="Grupo 2">
          <a:extLst>
            <a:ext uri="{FF2B5EF4-FFF2-40B4-BE49-F238E27FC236}">
              <a16:creationId xmlns:a16="http://schemas.microsoft.com/office/drawing/2014/main" xmlns="" id="{3CC7882D-97A4-45B3-8ABB-C48F2CC0F2E7}"/>
            </a:ext>
          </a:extLst>
        </xdr:cNvPr>
        <xdr:cNvGrpSpPr/>
      </xdr:nvGrpSpPr>
      <xdr:grpSpPr>
        <a:xfrm>
          <a:off x="5810250" y="4419600"/>
          <a:ext cx="4194972" cy="338554"/>
          <a:chOff x="5638800" y="4286250"/>
          <a:chExt cx="4194972" cy="338554"/>
        </a:xfrm>
      </xdr:grpSpPr>
      <xdr:sp macro="" textlink="">
        <xdr:nvSpPr>
          <xdr:cNvPr id="4" name="5 CuadroTexto">
            <a:extLst>
              <a:ext uri="{FF2B5EF4-FFF2-40B4-BE49-F238E27FC236}">
                <a16:creationId xmlns:a16="http://schemas.microsoft.com/office/drawing/2014/main" xmlns="" id="{FC742CF8-7215-6061-26C0-0159F087E135}"/>
              </a:ext>
            </a:extLst>
          </xdr:cNvPr>
          <xdr:cNvSpPr txBox="1"/>
        </xdr:nvSpPr>
        <xdr:spPr>
          <a:xfrm>
            <a:off x="5638800" y="4286250"/>
            <a:ext cx="4194972" cy="338554"/>
          </a:xfrm>
          <a:prstGeom prst="rect">
            <a:avLst/>
          </a:prstGeom>
          <a:ln>
            <a:solidFill>
              <a:srgbClr val="CE7800"/>
            </a:solidFill>
          </a:ln>
        </xdr:spPr>
        <xdr:style>
          <a:lnRef idx="2">
            <a:schemeClr val="accent2"/>
          </a:lnRef>
          <a:fillRef idx="1">
            <a:schemeClr val="lt1"/>
          </a:fillRef>
          <a:effectRef idx="0">
            <a:schemeClr val="accent2"/>
          </a:effectRef>
          <a:fontRef idx="minor">
            <a:schemeClr val="dk1"/>
          </a:fontRef>
        </xdr:style>
        <xdr:txBody>
          <a:bodyPr wrap="square">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hangingPunct="1">
              <a:defRPr/>
            </a:pPr>
            <a:r>
              <a:rPr lang="es-CO" sz="1600" b="1">
                <a:ln w="10541" cmpd="sng">
                  <a:solidFill>
                    <a:schemeClr val="accent1">
                      <a:shade val="88000"/>
                      <a:satMod val="110000"/>
                    </a:schemeClr>
                  </a:solidFill>
                  <a:prstDash val="solid"/>
                </a:ln>
                <a:solidFill>
                  <a:schemeClr val="accent6">
                    <a:lumMod val="90000"/>
                    <a:lumOff val="10000"/>
                  </a:schemeClr>
                </a:solidFill>
                <a:effectLst>
                  <a:outerShdw blurRad="38100" dist="38100" dir="2700000" algn="tl">
                    <a:srgbClr val="000000">
                      <a:alpha val="43137"/>
                    </a:srgbClr>
                  </a:outerShdw>
                </a:effectLst>
                <a:latin typeface="Arial Black" pitchFamily="34" charset="0"/>
              </a:rPr>
              <a:t>     </a:t>
            </a:r>
            <a:r>
              <a:rPr lang="es-CO" sz="1600" b="1">
                <a:ln w="10541" cmpd="sng">
                  <a:solidFill>
                    <a:srgbClr val="CE7800"/>
                  </a:solidFill>
                  <a:prstDash val="solid"/>
                </a:ln>
                <a:solidFill>
                  <a:srgbClr val="FF9E00"/>
                </a:solidFill>
                <a:effectLst>
                  <a:outerShdw blurRad="38100" dist="38100" dir="2700000" algn="tl">
                    <a:srgbClr val="000000">
                      <a:alpha val="43137"/>
                    </a:srgbClr>
                  </a:outerShdw>
                </a:effectLst>
                <a:latin typeface="Arial Black" pitchFamily="34" charset="0"/>
              </a:rPr>
              <a:t>ACTIVO</a:t>
            </a:r>
            <a:r>
              <a:rPr lang="es-CO" sz="1600" b="1">
                <a:ln w="10541" cmpd="sng">
                  <a:solidFill>
                    <a:schemeClr val="accent1">
                      <a:shade val="88000"/>
                      <a:satMod val="110000"/>
                    </a:schemeClr>
                  </a:solidFill>
                  <a:prstDash val="solid"/>
                </a:ln>
                <a:solidFill>
                  <a:schemeClr val="accent6">
                    <a:lumMod val="90000"/>
                    <a:lumOff val="10000"/>
                  </a:schemeClr>
                </a:solidFill>
                <a:effectLst>
                  <a:outerShdw blurRad="38100" dist="38100" dir="2700000" algn="tl">
                    <a:srgbClr val="000000">
                      <a:alpha val="43137"/>
                    </a:srgbClr>
                  </a:outerShdw>
                </a:effectLst>
                <a:latin typeface="Arial Black" pitchFamily="34" charset="0"/>
              </a:rPr>
              <a:t>     </a:t>
            </a:r>
            <a:r>
              <a:rPr lang="es-CO" sz="1600" b="1">
                <a:ln w="10541" cmpd="sng">
                  <a:solidFill>
                    <a:srgbClr val="C00000"/>
                  </a:solidFill>
                  <a:prstDash val="solid"/>
                </a:ln>
                <a:solidFill>
                  <a:srgbClr val="FF0000"/>
                </a:solidFill>
                <a:effectLst>
                  <a:outerShdw blurRad="38100" dist="38100" dir="2700000" algn="tl">
                    <a:srgbClr val="000000">
                      <a:alpha val="43137"/>
                    </a:srgbClr>
                  </a:outerShdw>
                </a:effectLst>
                <a:latin typeface="Arial Black" pitchFamily="34" charset="0"/>
              </a:rPr>
              <a:t>PASIVO</a:t>
            </a:r>
            <a:r>
              <a:rPr lang="es-CO" sz="1600" b="1">
                <a:ln w="10541" cmpd="sng">
                  <a:solidFill>
                    <a:schemeClr val="accent1">
                      <a:shade val="88000"/>
                      <a:satMod val="110000"/>
                    </a:schemeClr>
                  </a:solidFill>
                  <a:prstDash val="solid"/>
                </a:ln>
                <a:solidFill>
                  <a:srgbClr val="548235"/>
                </a:solidFill>
                <a:effectLst>
                  <a:outerShdw blurRad="38100" dist="38100" dir="2700000" algn="tl">
                    <a:srgbClr val="000000">
                      <a:alpha val="43137"/>
                    </a:srgbClr>
                  </a:outerShdw>
                </a:effectLst>
                <a:latin typeface="Arial Black" pitchFamily="34" charset="0"/>
              </a:rPr>
              <a:t>+</a:t>
            </a:r>
            <a:r>
              <a:rPr lang="es-CO" sz="1600" b="1">
                <a:ln w="10541" cmpd="sng">
                  <a:solidFill>
                    <a:schemeClr val="accent1">
                      <a:shade val="88000"/>
                      <a:satMod val="110000"/>
                    </a:schemeClr>
                  </a:solidFill>
                  <a:prstDash val="solid"/>
                </a:ln>
                <a:solidFill>
                  <a:schemeClr val="accent6">
                    <a:lumMod val="90000"/>
                    <a:lumOff val="10000"/>
                  </a:schemeClr>
                </a:solidFill>
                <a:effectLst>
                  <a:outerShdw blurRad="38100" dist="38100" dir="2700000" algn="tl">
                    <a:srgbClr val="000000">
                      <a:alpha val="43137"/>
                    </a:srgbClr>
                  </a:outerShdw>
                </a:effectLst>
                <a:latin typeface="Arial Black" pitchFamily="34" charset="0"/>
              </a:rPr>
              <a:t>PATRIMONIO</a:t>
            </a:r>
          </a:p>
        </xdr:txBody>
      </xdr:sp>
      <xdr:sp macro="" textlink="">
        <xdr:nvSpPr>
          <xdr:cNvPr id="5" name="Es igual a 4">
            <a:extLst>
              <a:ext uri="{FF2B5EF4-FFF2-40B4-BE49-F238E27FC236}">
                <a16:creationId xmlns:a16="http://schemas.microsoft.com/office/drawing/2014/main" xmlns="" id="{DFA1E436-13CE-89C7-050D-F4603023F367}"/>
              </a:ext>
            </a:extLst>
          </xdr:cNvPr>
          <xdr:cNvSpPr/>
        </xdr:nvSpPr>
        <xdr:spPr>
          <a:xfrm>
            <a:off x="6953250" y="4352925"/>
            <a:ext cx="295275" cy="222674"/>
          </a:xfrm>
          <a:prstGeom prst="mathEqual">
            <a:avLst/>
          </a:prstGeom>
          <a:solidFill>
            <a:srgbClr val="002060"/>
          </a:solidFill>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PE">
              <a:solidFill>
                <a:srgbClr val="002060"/>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695325</xdr:colOff>
      <xdr:row>7</xdr:row>
      <xdr:rowOff>114300</xdr:rowOff>
    </xdr:from>
    <xdr:ext cx="7211431" cy="609685"/>
    <xdr:pic>
      <xdr:nvPicPr>
        <xdr:cNvPr id="3" name="Imagen 2">
          <a:extLst>
            <a:ext uri="{FF2B5EF4-FFF2-40B4-BE49-F238E27FC236}">
              <a16:creationId xmlns:a16="http://schemas.microsoft.com/office/drawing/2014/main" xmlns="" id="{D75F7CCD-6CFB-423B-A7E7-5FF7F71C671C}"/>
            </a:ext>
          </a:extLst>
        </xdr:cNvPr>
        <xdr:cNvPicPr>
          <a:picLocks noChangeAspect="1"/>
        </xdr:cNvPicPr>
      </xdr:nvPicPr>
      <xdr:blipFill>
        <a:blip xmlns:r="http://schemas.openxmlformats.org/officeDocument/2006/relationships" r:embed="rId1"/>
        <a:stretch>
          <a:fillRect/>
        </a:stretch>
      </xdr:blipFill>
      <xdr:spPr>
        <a:xfrm>
          <a:off x="6734175" y="1800225"/>
          <a:ext cx="7211431" cy="609685"/>
        </a:xfrm>
        <a:prstGeom prst="rect">
          <a:avLst/>
        </a:prstGeom>
      </xdr:spPr>
    </xdr:pic>
    <xdr:clientData/>
  </xdr:oneCellAnchor>
  <xdr:oneCellAnchor>
    <xdr:from>
      <xdr:col>4</xdr:col>
      <xdr:colOff>718457</xdr:colOff>
      <xdr:row>15</xdr:row>
      <xdr:rowOff>57150</xdr:rowOff>
    </xdr:from>
    <xdr:ext cx="7259063" cy="304843"/>
    <xdr:pic>
      <xdr:nvPicPr>
        <xdr:cNvPr id="4" name="Imagen 3">
          <a:extLst>
            <a:ext uri="{FF2B5EF4-FFF2-40B4-BE49-F238E27FC236}">
              <a16:creationId xmlns:a16="http://schemas.microsoft.com/office/drawing/2014/main" xmlns="" id="{84B6634D-C65F-495C-8F95-94B63DBE6DE3}"/>
            </a:ext>
          </a:extLst>
        </xdr:cNvPr>
        <xdr:cNvPicPr>
          <a:picLocks noChangeAspect="1"/>
        </xdr:cNvPicPr>
      </xdr:nvPicPr>
      <xdr:blipFill>
        <a:blip xmlns:r="http://schemas.openxmlformats.org/officeDocument/2006/relationships" r:embed="rId2"/>
        <a:stretch>
          <a:fillRect/>
        </a:stretch>
      </xdr:blipFill>
      <xdr:spPr>
        <a:xfrm>
          <a:off x="7209064" y="4030436"/>
          <a:ext cx="7259063" cy="304843"/>
        </a:xfrm>
        <a:prstGeom prst="rect">
          <a:avLst/>
        </a:prstGeom>
      </xdr:spPr>
    </xdr:pic>
    <xdr:clientData/>
  </xdr:oneCellAnchor>
  <xdr:oneCellAnchor>
    <xdr:from>
      <xdr:col>29</xdr:col>
      <xdr:colOff>40821</xdr:colOff>
      <xdr:row>26</xdr:row>
      <xdr:rowOff>123825</xdr:rowOff>
    </xdr:from>
    <xdr:ext cx="5489051" cy="4581150"/>
    <xdr:pic>
      <xdr:nvPicPr>
        <xdr:cNvPr id="5" name="Imagen 4">
          <a:extLst>
            <a:ext uri="{FF2B5EF4-FFF2-40B4-BE49-F238E27FC236}">
              <a16:creationId xmlns:a16="http://schemas.microsoft.com/office/drawing/2014/main" xmlns="" id="{21E9CFC8-9766-4FE6-81A9-07DD7FDB01C3}"/>
            </a:ext>
          </a:extLst>
        </xdr:cNvPr>
        <xdr:cNvPicPr>
          <a:picLocks noChangeAspect="1"/>
        </xdr:cNvPicPr>
      </xdr:nvPicPr>
      <xdr:blipFill>
        <a:blip xmlns:r="http://schemas.openxmlformats.org/officeDocument/2006/relationships" r:embed="rId3"/>
        <a:stretch>
          <a:fillRect/>
        </a:stretch>
      </xdr:blipFill>
      <xdr:spPr>
        <a:xfrm>
          <a:off x="28738285" y="6832146"/>
          <a:ext cx="5489051" cy="4581150"/>
        </a:xfrm>
        <a:prstGeom prst="rect">
          <a:avLst/>
        </a:prstGeom>
      </xdr:spPr>
    </xdr:pic>
    <xdr:clientData/>
  </xdr:oneCellAnchor>
  <xdr:oneCellAnchor>
    <xdr:from>
      <xdr:col>5</xdr:col>
      <xdr:colOff>47625</xdr:colOff>
      <xdr:row>20</xdr:row>
      <xdr:rowOff>180975</xdr:rowOff>
    </xdr:from>
    <xdr:ext cx="4772691" cy="342948"/>
    <xdr:pic>
      <xdr:nvPicPr>
        <xdr:cNvPr id="6" name="Imagen 5">
          <a:extLst>
            <a:ext uri="{FF2B5EF4-FFF2-40B4-BE49-F238E27FC236}">
              <a16:creationId xmlns:a16="http://schemas.microsoft.com/office/drawing/2014/main" xmlns="" id="{80F4EB2E-E37C-4E78-8871-6FD0992580CF}"/>
            </a:ext>
          </a:extLst>
        </xdr:cNvPr>
        <xdr:cNvPicPr>
          <a:picLocks noChangeAspect="1"/>
        </xdr:cNvPicPr>
      </xdr:nvPicPr>
      <xdr:blipFill>
        <a:blip xmlns:r="http://schemas.openxmlformats.org/officeDocument/2006/relationships" r:embed="rId4"/>
        <a:stretch>
          <a:fillRect/>
        </a:stretch>
      </xdr:blipFill>
      <xdr:spPr>
        <a:xfrm>
          <a:off x="3857625" y="3990975"/>
          <a:ext cx="4772691" cy="342948"/>
        </a:xfrm>
        <a:prstGeom prst="rect">
          <a:avLst/>
        </a:prstGeom>
      </xdr:spPr>
    </xdr:pic>
    <xdr:clientData/>
  </xdr:oneCellAnchor>
  <xdr:oneCellAnchor>
    <xdr:from>
      <xdr:col>5</xdr:col>
      <xdr:colOff>38100</xdr:colOff>
      <xdr:row>28</xdr:row>
      <xdr:rowOff>47625</xdr:rowOff>
    </xdr:from>
    <xdr:ext cx="3095238" cy="361905"/>
    <xdr:pic>
      <xdr:nvPicPr>
        <xdr:cNvPr id="7" name="Imagen 6">
          <a:extLst>
            <a:ext uri="{FF2B5EF4-FFF2-40B4-BE49-F238E27FC236}">
              <a16:creationId xmlns:a16="http://schemas.microsoft.com/office/drawing/2014/main" xmlns="" id="{6CB55DEF-A670-4232-B12D-BE094A77625A}"/>
            </a:ext>
          </a:extLst>
        </xdr:cNvPr>
        <xdr:cNvPicPr>
          <a:picLocks noChangeAspect="1"/>
        </xdr:cNvPicPr>
      </xdr:nvPicPr>
      <xdr:blipFill>
        <a:blip xmlns:r="http://schemas.openxmlformats.org/officeDocument/2006/relationships" r:embed="rId5"/>
        <a:stretch>
          <a:fillRect/>
        </a:stretch>
      </xdr:blipFill>
      <xdr:spPr>
        <a:xfrm>
          <a:off x="3848100" y="5381625"/>
          <a:ext cx="3095238" cy="361905"/>
        </a:xfrm>
        <a:prstGeom prst="rect">
          <a:avLst/>
        </a:prstGeom>
      </xdr:spPr>
    </xdr:pic>
    <xdr:clientData/>
  </xdr:oneCellAnchor>
  <xdr:oneCellAnchor>
    <xdr:from>
      <xdr:col>5</xdr:col>
      <xdr:colOff>66675</xdr:colOff>
      <xdr:row>34</xdr:row>
      <xdr:rowOff>0</xdr:rowOff>
    </xdr:from>
    <xdr:ext cx="7335274" cy="1209844"/>
    <xdr:pic>
      <xdr:nvPicPr>
        <xdr:cNvPr id="8" name="Imagen 7">
          <a:extLst>
            <a:ext uri="{FF2B5EF4-FFF2-40B4-BE49-F238E27FC236}">
              <a16:creationId xmlns:a16="http://schemas.microsoft.com/office/drawing/2014/main" xmlns="" id="{0BFD331E-C25B-40CD-BD8E-CC2401E17DF4}"/>
            </a:ext>
          </a:extLst>
        </xdr:cNvPr>
        <xdr:cNvPicPr>
          <a:picLocks noChangeAspect="1"/>
        </xdr:cNvPicPr>
      </xdr:nvPicPr>
      <xdr:blipFill>
        <a:blip xmlns:r="http://schemas.openxmlformats.org/officeDocument/2006/relationships" r:embed="rId6"/>
        <a:stretch>
          <a:fillRect/>
        </a:stretch>
      </xdr:blipFill>
      <xdr:spPr>
        <a:xfrm>
          <a:off x="3876675" y="6477000"/>
          <a:ext cx="7335274" cy="1209844"/>
        </a:xfrm>
        <a:prstGeom prst="rect">
          <a:avLst/>
        </a:prstGeom>
      </xdr:spPr>
    </xdr:pic>
    <xdr:clientData/>
  </xdr:oneCellAnchor>
  <xdr:oneCellAnchor>
    <xdr:from>
      <xdr:col>5</xdr:col>
      <xdr:colOff>109276</xdr:colOff>
      <xdr:row>56</xdr:row>
      <xdr:rowOff>82235</xdr:rowOff>
    </xdr:from>
    <xdr:ext cx="5929574" cy="3032440"/>
    <xdr:pic>
      <xdr:nvPicPr>
        <xdr:cNvPr id="9" name="Imagen 8">
          <a:extLst>
            <a:ext uri="{FF2B5EF4-FFF2-40B4-BE49-F238E27FC236}">
              <a16:creationId xmlns:a16="http://schemas.microsoft.com/office/drawing/2014/main" xmlns="" id="{FF41F728-0536-425D-8DD7-083DFAAA8DE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910126" y="13464860"/>
          <a:ext cx="5929574" cy="30324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2</xdr:col>
      <xdr:colOff>2476500</xdr:colOff>
      <xdr:row>17</xdr:row>
      <xdr:rowOff>133350</xdr:rowOff>
    </xdr:to>
    <xdr:pic>
      <xdr:nvPicPr>
        <xdr:cNvPr id="2" name="Picture 1">
          <a:extLst>
            <a:ext uri="{FF2B5EF4-FFF2-40B4-BE49-F238E27FC236}">
              <a16:creationId xmlns:a16="http://schemas.microsoft.com/office/drawing/2014/main" xmlns="" id="{6B00C24B-B258-48A4-BBBE-ABBEAD24F9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4886325" cy="342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95251</xdr:colOff>
      <xdr:row>0</xdr:row>
      <xdr:rowOff>28575</xdr:rowOff>
    </xdr:from>
    <xdr:to>
      <xdr:col>11</xdr:col>
      <xdr:colOff>47626</xdr:colOff>
      <xdr:row>12</xdr:row>
      <xdr:rowOff>0</xdr:rowOff>
    </xdr:to>
    <xdr:sp macro="" textlink="">
      <xdr:nvSpPr>
        <xdr:cNvPr id="2" name="CuadroTexto 3">
          <a:extLst>
            <a:ext uri="{FF2B5EF4-FFF2-40B4-BE49-F238E27FC236}">
              <a16:creationId xmlns:a16="http://schemas.microsoft.com/office/drawing/2014/main" xmlns="" id="{30F36D5F-379D-2588-42E0-EBE95AA0C837}"/>
            </a:ext>
          </a:extLst>
        </xdr:cNvPr>
        <xdr:cNvSpPr txBox="1"/>
      </xdr:nvSpPr>
      <xdr:spPr>
        <a:xfrm>
          <a:off x="95251" y="28575"/>
          <a:ext cx="5448300" cy="1828800"/>
        </a:xfrm>
        <a:prstGeom prst="rect">
          <a:avLst/>
        </a:prstGeom>
        <a:noFill/>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61950" indent="-361950"/>
          <a:r>
            <a:rPr lang="es-MX" sz="1800" b="1">
              <a:effectLst/>
              <a:latin typeface="Arial" panose="020B0604020202020204" pitchFamily="34" charset="0"/>
              <a:ea typeface="Times New Roman" panose="02020603050405020304" pitchFamily="18" charset="0"/>
            </a:rPr>
            <a:t>22. </a:t>
          </a:r>
          <a:r>
            <a:rPr lang="es-MX" sz="1800">
              <a:effectLst/>
              <a:latin typeface="Arial" panose="020B0604020202020204" pitchFamily="34" charset="0"/>
              <a:ea typeface="Times New Roman" panose="02020603050405020304" pitchFamily="18" charset="0"/>
            </a:rPr>
            <a:t>BETA S.A. y DELTA S.A. son empresas del sector comercio dedicadas a la comercialización de griferías y cerámicos. BETA S.A. es una empresa de tamaño mediano, pero se viene desarrollando en la industria rápidamente. DELTA S.A., con unos años más de experiencia en el negocio, tiene la mayor participación de mercado. A la fecha presentan los estados financieros de los años 2020 y 2021</a:t>
          </a:r>
          <a:endParaRPr lang="es-PE"/>
        </a:p>
      </xdr:txBody>
    </xdr:sp>
    <xdr:clientData/>
  </xdr:twoCellAnchor>
  <xdr:twoCellAnchor>
    <xdr:from>
      <xdr:col>0</xdr:col>
      <xdr:colOff>247651</xdr:colOff>
      <xdr:row>20</xdr:row>
      <xdr:rowOff>97082</xdr:rowOff>
    </xdr:from>
    <xdr:to>
      <xdr:col>8</xdr:col>
      <xdr:colOff>704851</xdr:colOff>
      <xdr:row>41</xdr:row>
      <xdr:rowOff>50464</xdr:rowOff>
    </xdr:to>
    <xdr:sp macro="" textlink="">
      <xdr:nvSpPr>
        <xdr:cNvPr id="3" name="Rectangle 1">
          <a:extLst>
            <a:ext uri="{FF2B5EF4-FFF2-40B4-BE49-F238E27FC236}">
              <a16:creationId xmlns:a16="http://schemas.microsoft.com/office/drawing/2014/main" xmlns="" id="{D99B9478-8A05-03F8-CF8F-E4964EA4276C}"/>
            </a:ext>
          </a:extLst>
        </xdr:cNvPr>
        <xdr:cNvSpPr>
          <a:spLocks noChangeArrowheads="1"/>
        </xdr:cNvSpPr>
      </xdr:nvSpPr>
      <xdr:spPr bwMode="auto">
        <a:xfrm>
          <a:off x="247651" y="3106982"/>
          <a:ext cx="6553200" cy="295375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vert="horz" wrap="square" lIns="91440" tIns="45720" rIns="91440" bIns="45720" numCol="1" anchor="ctr" anchorCtr="0" compatLnSpc="1">
          <a:prstTxWarp prst="textNoShape">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marR="0" lvl="0" indent="-228600" algn="l" defTabSz="914400" rtl="0" eaLnBrk="0" fontAlgn="base" latinLnBrk="0" hangingPunct="0">
            <a:lnSpc>
              <a:spcPct val="100000"/>
            </a:lnSpc>
            <a:spcBef>
              <a:spcPct val="0"/>
            </a:spcBef>
            <a:spcAft>
              <a:spcPct val="0"/>
            </a:spcAft>
            <a:buClrTx/>
            <a:buSzTx/>
            <a:buFont typeface="+mj-lt"/>
            <a:buAutoNum type="alphaLcParenR"/>
            <a:tabLst/>
          </a:pPr>
          <a:r>
            <a:rPr kumimoji="0" lang="es-MX" altLang="es-PE" sz="1400" b="0" i="0" u="none" strike="noStrike" cap="none" normalizeH="0" baseline="0">
              <a:ln>
                <a:noFill/>
              </a:ln>
              <a:solidFill>
                <a:schemeClr val="tx1"/>
              </a:solidFill>
              <a:effectLst/>
              <a:latin typeface="Arial" panose="020B0604020202020204" pitchFamily="34" charset="0"/>
              <a:ea typeface="Times New Roman" panose="02020603050405020304" pitchFamily="18" charset="0"/>
              <a:cs typeface="Arial" panose="020B0604020202020204" pitchFamily="34" charset="0"/>
            </a:rPr>
            <a:t>¿Qué empresa emplea la Inversión de los accionistas en forma más Rentable?</a:t>
          </a:r>
          <a:endParaRPr kumimoji="0" lang="es-PE" altLang="es-PE" sz="1000" b="0" i="0" u="none" strike="noStrike" cap="none" normalizeH="0" baseline="0">
            <a:ln>
              <a:noFill/>
            </a:ln>
            <a:solidFill>
              <a:schemeClr val="tx1"/>
            </a:solidFill>
            <a:effectLst/>
          </a:endParaRPr>
        </a:p>
        <a:p>
          <a:pPr marL="228600" marR="0" lvl="0" indent="-228600" algn="l" defTabSz="914400" rtl="0" eaLnBrk="0" fontAlgn="base" latinLnBrk="0" hangingPunct="0">
            <a:lnSpc>
              <a:spcPct val="100000"/>
            </a:lnSpc>
            <a:spcBef>
              <a:spcPct val="0"/>
            </a:spcBef>
            <a:spcAft>
              <a:spcPct val="0"/>
            </a:spcAft>
            <a:buClrTx/>
            <a:buSzTx/>
            <a:buFont typeface="+mj-lt"/>
            <a:buAutoNum type="alphaLcParenR"/>
            <a:tabLst/>
          </a:pPr>
          <a:r>
            <a:rPr kumimoji="0" lang="es-MX" altLang="es-PE" sz="1400" b="0" i="0" u="none" strike="noStrike" cap="none" normalizeH="0" baseline="0">
              <a:ln>
                <a:noFill/>
              </a:ln>
              <a:solidFill>
                <a:schemeClr val="tx1"/>
              </a:solidFill>
              <a:effectLst/>
              <a:latin typeface="Arial" panose="020B0604020202020204" pitchFamily="34" charset="0"/>
              <a:ea typeface="Times New Roman" panose="02020603050405020304" pitchFamily="18" charset="0"/>
              <a:cs typeface="Arial" panose="020B0604020202020204" pitchFamily="34" charset="0"/>
            </a:rPr>
            <a:t>¿Qué empresa está ganando la tasa de rendimiento más alta sobre su inversión total en activos?</a:t>
          </a:r>
          <a:endParaRPr kumimoji="0" lang="es-PE" altLang="es-PE" sz="1000" b="0" i="0" u="none" strike="noStrike" cap="none" normalizeH="0" baseline="0">
            <a:ln>
              <a:noFill/>
            </a:ln>
            <a:solidFill>
              <a:schemeClr val="tx1"/>
            </a:solidFill>
            <a:effectLst/>
          </a:endParaRPr>
        </a:p>
        <a:p>
          <a:pPr marL="228600" marR="0" lvl="0" indent="-228600" algn="l" defTabSz="914400" rtl="0" eaLnBrk="0" fontAlgn="base" latinLnBrk="0" hangingPunct="0">
            <a:lnSpc>
              <a:spcPct val="100000"/>
            </a:lnSpc>
            <a:spcBef>
              <a:spcPct val="0"/>
            </a:spcBef>
            <a:spcAft>
              <a:spcPct val="0"/>
            </a:spcAft>
            <a:buClrTx/>
            <a:buSzTx/>
            <a:buFont typeface="+mj-lt"/>
            <a:buAutoNum type="alphaLcParenR"/>
            <a:tabLst/>
          </a:pPr>
          <a:r>
            <a:rPr kumimoji="0" lang="es-MX" altLang="es-PE" sz="1400" b="0" i="0" u="none" strike="noStrike" cap="none" normalizeH="0" baseline="0">
              <a:ln>
                <a:noFill/>
              </a:ln>
              <a:solidFill>
                <a:schemeClr val="tx1"/>
              </a:solidFill>
              <a:effectLst/>
              <a:latin typeface="Arial" panose="020B0604020202020204" pitchFamily="34" charset="0"/>
              <a:ea typeface="Times New Roman" panose="02020603050405020304" pitchFamily="18" charset="0"/>
              <a:cs typeface="Arial" panose="020B0604020202020204" pitchFamily="34" charset="0"/>
            </a:rPr>
            <a:t>¿Qué empresa cobra sus Cuentas por Cobrar más rápido?</a:t>
          </a:r>
          <a:endParaRPr kumimoji="0" lang="es-PE" altLang="es-PE" sz="1000" b="0" i="0" u="none" strike="noStrike" cap="none" normalizeH="0" baseline="0">
            <a:ln>
              <a:noFill/>
            </a:ln>
            <a:solidFill>
              <a:schemeClr val="tx1"/>
            </a:solidFill>
            <a:effectLst/>
          </a:endParaRPr>
        </a:p>
        <a:p>
          <a:pPr marL="228600" marR="0" lvl="0" indent="-228600" algn="l" defTabSz="914400" rtl="0" eaLnBrk="0" fontAlgn="base" latinLnBrk="0" hangingPunct="0">
            <a:lnSpc>
              <a:spcPct val="100000"/>
            </a:lnSpc>
            <a:spcBef>
              <a:spcPct val="0"/>
            </a:spcBef>
            <a:spcAft>
              <a:spcPct val="0"/>
            </a:spcAft>
            <a:buClrTx/>
            <a:buSzTx/>
            <a:buFont typeface="+mj-lt"/>
            <a:buAutoNum type="alphaLcParenR"/>
            <a:tabLst/>
          </a:pPr>
          <a:r>
            <a:rPr kumimoji="0" lang="es-MX" altLang="es-PE" sz="1400" b="0" i="0" u="none" strike="noStrike" cap="none" normalizeH="0" baseline="0">
              <a:ln>
                <a:noFill/>
              </a:ln>
              <a:solidFill>
                <a:schemeClr val="tx1"/>
              </a:solidFill>
              <a:effectLst/>
              <a:latin typeface="Arial" panose="020B0604020202020204" pitchFamily="34" charset="0"/>
              <a:ea typeface="Times New Roman" panose="02020603050405020304" pitchFamily="18" charset="0"/>
              <a:cs typeface="Arial" panose="020B0604020202020204" pitchFamily="34" charset="0"/>
            </a:rPr>
            <a:t>¿Cuánto tiempo necesita cada empresa para convertir una inversión en inventario en efectivo? Ambas empresas trabajan 100% al crédito.</a:t>
          </a:r>
          <a:endParaRPr kumimoji="0" lang="es-PE" altLang="es-PE" sz="1000" b="0" i="0" u="none" strike="noStrike" cap="none" normalizeH="0" baseline="0">
            <a:ln>
              <a:noFill/>
            </a:ln>
            <a:solidFill>
              <a:schemeClr val="tx1"/>
            </a:solidFill>
            <a:effectLst/>
          </a:endParaRPr>
        </a:p>
        <a:p>
          <a:pPr marL="228600" marR="0" lvl="0" indent="-228600" algn="l" defTabSz="914400" rtl="0" eaLnBrk="0" fontAlgn="base" latinLnBrk="0" hangingPunct="0">
            <a:lnSpc>
              <a:spcPct val="100000"/>
            </a:lnSpc>
            <a:spcBef>
              <a:spcPct val="0"/>
            </a:spcBef>
            <a:spcAft>
              <a:spcPct val="0"/>
            </a:spcAft>
            <a:buClrTx/>
            <a:buSzTx/>
            <a:buFont typeface="+mj-lt"/>
            <a:buAutoNum type="alphaLcParenR"/>
            <a:tabLst/>
          </a:pPr>
          <a:r>
            <a:rPr kumimoji="0" lang="es-MX" altLang="es-PE" sz="1400" b="0" i="0" u="none" strike="noStrike" cap="none" normalizeH="0" baseline="0">
              <a:ln>
                <a:noFill/>
              </a:ln>
              <a:solidFill>
                <a:schemeClr val="tx1"/>
              </a:solidFill>
              <a:effectLst/>
              <a:latin typeface="Arial" panose="020B0604020202020204" pitchFamily="34" charset="0"/>
              <a:ea typeface="Times New Roman" panose="02020603050405020304" pitchFamily="18" charset="0"/>
              <a:cs typeface="Arial" panose="020B0604020202020204" pitchFamily="34" charset="0"/>
            </a:rPr>
            <a:t>¿Cuánto tiempo en promedio demora cada empresa en pagar a sus proveedores?</a:t>
          </a:r>
          <a:endParaRPr kumimoji="0" lang="es-PE" altLang="es-PE" sz="1000" b="0" i="0" u="none" strike="noStrike" cap="none" normalizeH="0" baseline="0">
            <a:ln>
              <a:noFill/>
            </a:ln>
            <a:solidFill>
              <a:schemeClr val="tx1"/>
            </a:solidFill>
            <a:effectLst/>
          </a:endParaRPr>
        </a:p>
        <a:p>
          <a:pPr marL="228600" marR="0" lvl="0" indent="-228600" algn="l" defTabSz="914400" rtl="0" eaLnBrk="0" fontAlgn="base" latinLnBrk="0" hangingPunct="0">
            <a:lnSpc>
              <a:spcPct val="100000"/>
            </a:lnSpc>
            <a:spcBef>
              <a:spcPct val="0"/>
            </a:spcBef>
            <a:spcAft>
              <a:spcPct val="0"/>
            </a:spcAft>
            <a:buClrTx/>
            <a:buSzTx/>
            <a:buFont typeface="+mj-lt"/>
            <a:buAutoNum type="alphaLcParenR"/>
            <a:tabLst/>
          </a:pPr>
          <a:r>
            <a:rPr kumimoji="0" lang="es-MX" altLang="es-PE" sz="1400" b="0" i="0" u="none" strike="noStrike" cap="none" normalizeH="0" baseline="0">
              <a:ln>
                <a:noFill/>
              </a:ln>
              <a:solidFill>
                <a:schemeClr val="tx1"/>
              </a:solidFill>
              <a:effectLst/>
              <a:latin typeface="Arial" panose="020B0604020202020204" pitchFamily="34" charset="0"/>
              <a:ea typeface="Times New Roman" panose="02020603050405020304" pitchFamily="18" charset="0"/>
              <a:cs typeface="Arial" panose="020B0604020202020204" pitchFamily="34" charset="0"/>
            </a:rPr>
            <a:t>¿Qué empresa retiene la proporción más grande de Utilidades en el negocio?</a:t>
          </a:r>
          <a:endParaRPr kumimoji="0" lang="es-PE" altLang="es-PE" sz="1000" b="0" i="0" u="none" strike="noStrike" cap="none" normalizeH="0" baseline="0">
            <a:ln>
              <a:noFill/>
            </a:ln>
            <a:solidFill>
              <a:schemeClr val="tx1"/>
            </a:solidFill>
            <a:effectLst/>
          </a:endParaRPr>
        </a:p>
        <a:p>
          <a:pPr marL="228600" marR="0" lvl="0" indent="-228600" algn="l" defTabSz="914400" rtl="0" eaLnBrk="0" fontAlgn="base" latinLnBrk="0" hangingPunct="0">
            <a:lnSpc>
              <a:spcPct val="100000"/>
            </a:lnSpc>
            <a:spcBef>
              <a:spcPct val="0"/>
            </a:spcBef>
            <a:spcAft>
              <a:spcPct val="0"/>
            </a:spcAft>
            <a:buClrTx/>
            <a:buSzTx/>
            <a:buFont typeface="+mj-lt"/>
            <a:buAutoNum type="alphaLcParenR"/>
            <a:tabLst/>
          </a:pPr>
          <a:r>
            <a:rPr kumimoji="0" lang="es-MX" altLang="es-PE" sz="1400" b="0" i="0" u="none" strike="noStrike" cap="none" normalizeH="0" baseline="0">
              <a:ln>
                <a:noFill/>
              </a:ln>
              <a:solidFill>
                <a:schemeClr val="tx1"/>
              </a:solidFill>
              <a:effectLst/>
              <a:latin typeface="Arial" panose="020B0604020202020204" pitchFamily="34" charset="0"/>
              <a:ea typeface="Times New Roman" panose="02020603050405020304" pitchFamily="18" charset="0"/>
              <a:cs typeface="Arial" panose="020B0604020202020204" pitchFamily="34" charset="0"/>
            </a:rPr>
            <a:t>¿Qué empresa no tendría problemas para pagar a sus proveedores con los ingresos de su operación?</a:t>
          </a:r>
          <a:endParaRPr kumimoji="0" lang="es-PE" altLang="es-PE" sz="1000" b="0" i="0" u="none" strike="noStrike" cap="none" normalizeH="0" baseline="0">
            <a:ln>
              <a:noFill/>
            </a:ln>
            <a:solidFill>
              <a:schemeClr val="tx1"/>
            </a:solidFill>
            <a:effectLst/>
          </a:endParaRPr>
        </a:p>
        <a:p>
          <a:pPr marL="0" marR="0" lvl="0" indent="0" algn="l" defTabSz="914400" rtl="0" eaLnBrk="0" fontAlgn="base" latinLnBrk="0" hangingPunct="0">
            <a:lnSpc>
              <a:spcPct val="100000"/>
            </a:lnSpc>
            <a:spcBef>
              <a:spcPct val="0"/>
            </a:spcBef>
            <a:spcAft>
              <a:spcPct val="0"/>
            </a:spcAft>
            <a:buClrTx/>
            <a:buSzTx/>
            <a:buFontTx/>
            <a:buNone/>
            <a:tabLst/>
          </a:pPr>
          <a:endParaRPr kumimoji="0" lang="es-PE" altLang="es-PE" sz="2000" b="0" i="0" u="none" strike="noStrike" cap="none" normalizeH="0" baseline="0">
            <a:ln>
              <a:noFill/>
            </a:ln>
            <a:solidFill>
              <a:schemeClr val="tx1"/>
            </a:solidFill>
            <a:effectLst/>
            <a:latin typeface="Arial" panose="020B0604020202020204" pitchFamily="34" charset="0"/>
          </a:endParaRPr>
        </a:p>
      </xdr:txBody>
    </xdr:sp>
    <xdr:clientData/>
  </xdr:twoCellAnchor>
  <xdr:twoCellAnchor>
    <xdr:from>
      <xdr:col>0</xdr:col>
      <xdr:colOff>333375</xdr:colOff>
      <xdr:row>13</xdr:row>
      <xdr:rowOff>66675</xdr:rowOff>
    </xdr:from>
    <xdr:to>
      <xdr:col>7</xdr:col>
      <xdr:colOff>285750</xdr:colOff>
      <xdr:row>20</xdr:row>
      <xdr:rowOff>117222</xdr:rowOff>
    </xdr:to>
    <xdr:sp macro="" textlink="">
      <xdr:nvSpPr>
        <xdr:cNvPr id="4" name="CuadroTexto 6">
          <a:extLst>
            <a:ext uri="{FF2B5EF4-FFF2-40B4-BE49-F238E27FC236}">
              <a16:creationId xmlns:a16="http://schemas.microsoft.com/office/drawing/2014/main" xmlns="" id="{DFFB3980-C07B-8A73-AD85-57111D09DBCB}"/>
            </a:ext>
          </a:extLst>
        </xdr:cNvPr>
        <xdr:cNvSpPr txBox="1"/>
      </xdr:nvSpPr>
      <xdr:spPr>
        <a:xfrm>
          <a:off x="333375" y="2076450"/>
          <a:ext cx="5286375" cy="105067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pPr>
          <a:r>
            <a:rPr kumimoji="0" lang="es-MX" altLang="es-PE" sz="1600" b="0" i="0" u="none" strike="noStrike" cap="none" normalizeH="0" baseline="0">
              <a:ln>
                <a:noFill/>
              </a:ln>
              <a:solidFill>
                <a:schemeClr val="tx1"/>
              </a:solidFill>
              <a:effectLst/>
              <a:latin typeface="Arial" panose="020B0604020202020204" pitchFamily="34" charset="0"/>
              <a:ea typeface="Times New Roman" panose="02020603050405020304" pitchFamily="18" charset="0"/>
              <a:cs typeface="Arial" panose="020B0604020202020204" pitchFamily="34" charset="0"/>
            </a:rPr>
            <a:t>A fin de establecer la posición de BETA S.A. y DELTA S.A. se solicita efectuar un análisis de los ratios más relevantes y comparar los desempeños buscando responder las siguientes preguntas:</a:t>
          </a:r>
          <a:endParaRPr kumimoji="0" lang="es-PE" altLang="es-PE" sz="700" b="0" i="0" u="none" strike="noStrike" cap="none" normalizeH="0" baseline="0">
            <a:ln>
              <a:noFill/>
            </a:ln>
            <a:solidFill>
              <a:schemeClr val="tx1"/>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504825</xdr:colOff>
      <xdr:row>73</xdr:row>
      <xdr:rowOff>28575</xdr:rowOff>
    </xdr:from>
    <xdr:to>
      <xdr:col>13</xdr:col>
      <xdr:colOff>114300</xdr:colOff>
      <xdr:row>92</xdr:row>
      <xdr:rowOff>38100</xdr:rowOff>
    </xdr:to>
    <xdr:pic>
      <xdr:nvPicPr>
        <xdr:cNvPr id="2" name="Imagen 1">
          <a:extLst>
            <a:ext uri="{FF2B5EF4-FFF2-40B4-BE49-F238E27FC236}">
              <a16:creationId xmlns:a16="http://schemas.microsoft.com/office/drawing/2014/main" xmlns="" id="{C81B71DE-B568-46E7-B515-C235C7076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18316575"/>
          <a:ext cx="709612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0:G36"/>
  <sheetViews>
    <sheetView showGridLines="0" workbookViewId="0">
      <selection activeCell="I32" sqref="I32"/>
    </sheetView>
  </sheetViews>
  <sheetFormatPr baseColWidth="10" defaultRowHeight="15"/>
  <cols>
    <col min="4" max="4" width="26.42578125" customWidth="1"/>
    <col min="5" max="5" width="17.140625" customWidth="1"/>
    <col min="6" max="6" width="3" customWidth="1"/>
    <col min="7" max="7" width="16.140625" customWidth="1"/>
  </cols>
  <sheetData>
    <row r="10" spans="4:7" ht="15.75">
      <c r="E10" s="1">
        <v>1</v>
      </c>
      <c r="F10" s="1"/>
      <c r="G10" s="1">
        <v>2</v>
      </c>
    </row>
    <row r="11" spans="4:7" ht="15.75">
      <c r="D11" s="2"/>
      <c r="E11" s="167" t="s">
        <v>0</v>
      </c>
      <c r="F11" s="167"/>
      <c r="G11" s="167" t="s">
        <v>1</v>
      </c>
    </row>
    <row r="12" spans="4:7" ht="15.75">
      <c r="D12" s="168" t="s">
        <v>2</v>
      </c>
      <c r="E12" s="3"/>
      <c r="G12" s="3"/>
    </row>
    <row r="13" spans="4:7" ht="15.75">
      <c r="D13" s="168" t="s">
        <v>3</v>
      </c>
      <c r="E13" s="3"/>
      <c r="G13" s="3"/>
    </row>
    <row r="14" spans="4:7" ht="15.75">
      <c r="D14" s="168" t="s">
        <v>4</v>
      </c>
      <c r="E14" s="3"/>
      <c r="G14" s="3"/>
    </row>
    <row r="15" spans="4:7" ht="15.75">
      <c r="D15" s="168" t="s">
        <v>5</v>
      </c>
      <c r="E15" s="3"/>
      <c r="G15" s="3"/>
    </row>
    <row r="16" spans="4:7" ht="15.75">
      <c r="D16" s="168" t="s">
        <v>6</v>
      </c>
      <c r="E16" s="3"/>
      <c r="G16" s="3"/>
    </row>
    <row r="17" spans="4:7" ht="15.75">
      <c r="D17" s="168" t="s">
        <v>7</v>
      </c>
      <c r="E17" s="3"/>
      <c r="G17" s="3"/>
    </row>
    <row r="18" spans="4:7" ht="15.75">
      <c r="D18" s="168" t="s">
        <v>8</v>
      </c>
      <c r="E18" s="3"/>
      <c r="G18" s="3"/>
    </row>
    <row r="19" spans="4:7" ht="15.75">
      <c r="D19" s="168" t="s">
        <v>9</v>
      </c>
      <c r="E19" s="3"/>
      <c r="G19" s="3"/>
    </row>
    <row r="20" spans="4:7" ht="15.75">
      <c r="D20" s="168" t="s">
        <v>10</v>
      </c>
      <c r="E20" s="3"/>
      <c r="G20" s="3"/>
    </row>
    <row r="21" spans="4:7" ht="15.75">
      <c r="D21" s="168" t="s">
        <v>5</v>
      </c>
      <c r="E21" s="3"/>
      <c r="G21" s="3"/>
    </row>
    <row r="22" spans="4:7" ht="15.75">
      <c r="D22" s="168" t="s">
        <v>11</v>
      </c>
      <c r="E22" s="3"/>
      <c r="G22" s="3"/>
    </row>
    <row r="23" spans="4:7" ht="15.75">
      <c r="D23" s="168" t="s">
        <v>12</v>
      </c>
      <c r="E23" s="3"/>
      <c r="G23" s="3"/>
    </row>
    <row r="24" spans="4:7" ht="15.75">
      <c r="D24" s="168" t="s">
        <v>13</v>
      </c>
      <c r="E24" s="3"/>
      <c r="G24" s="3"/>
    </row>
    <row r="25" spans="4:7" ht="15.75">
      <c r="D25" s="168" t="s">
        <v>14</v>
      </c>
      <c r="E25" s="3"/>
      <c r="G25" s="3"/>
    </row>
    <row r="26" spans="4:7" ht="15.75">
      <c r="D26" s="168" t="s">
        <v>15</v>
      </c>
      <c r="E26" s="3"/>
      <c r="G26" s="3"/>
    </row>
    <row r="27" spans="4:7" ht="15.75">
      <c r="D27" s="168" t="s">
        <v>16</v>
      </c>
      <c r="E27" s="3"/>
      <c r="G27" s="3"/>
    </row>
    <row r="28" spans="4:7" ht="15.75">
      <c r="D28" s="168" t="s">
        <v>17</v>
      </c>
      <c r="E28" s="3"/>
      <c r="G28" s="3"/>
    </row>
    <row r="29" spans="4:7" ht="15.75">
      <c r="D29" s="168" t="s">
        <v>18</v>
      </c>
      <c r="E29" s="3"/>
      <c r="G29" s="3"/>
    </row>
    <row r="30" spans="4:7" ht="15.75">
      <c r="D30" s="168" t="s">
        <v>19</v>
      </c>
      <c r="E30" s="3"/>
      <c r="G30" s="3"/>
    </row>
    <row r="31" spans="4:7" ht="15.75">
      <c r="D31" s="168" t="s">
        <v>20</v>
      </c>
      <c r="E31" s="3"/>
      <c r="G31" s="3"/>
    </row>
    <row r="32" spans="4:7" ht="15.75">
      <c r="D32" s="168" t="s">
        <v>21</v>
      </c>
      <c r="E32" s="3"/>
      <c r="G32" s="3"/>
    </row>
    <row r="33" spans="4:7" ht="15.75">
      <c r="D33" s="168" t="s">
        <v>22</v>
      </c>
      <c r="E33" s="3"/>
      <c r="G33" s="3"/>
    </row>
    <row r="34" spans="4:7" ht="15.75">
      <c r="D34" s="168" t="s">
        <v>23</v>
      </c>
      <c r="E34" s="3"/>
      <c r="G34" s="3"/>
    </row>
    <row r="35" spans="4:7" ht="15.75">
      <c r="D35" s="168" t="s">
        <v>24</v>
      </c>
      <c r="E35" s="3"/>
      <c r="G35" s="3"/>
    </row>
    <row r="36" spans="4:7" ht="15.75">
      <c r="D36" s="168" t="s">
        <v>25</v>
      </c>
      <c r="E36" s="3"/>
      <c r="G36" s="3"/>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6:H46"/>
  <sheetViews>
    <sheetView topLeftCell="A7" workbookViewId="0">
      <selection activeCell="B16" sqref="B16"/>
    </sheetView>
  </sheetViews>
  <sheetFormatPr baseColWidth="10" defaultRowHeight="15"/>
  <cols>
    <col min="2" max="2" width="37.5703125" customWidth="1"/>
    <col min="4" max="4" width="17.140625" customWidth="1"/>
    <col min="6" max="6" width="39.7109375" customWidth="1"/>
    <col min="8" max="8" width="16.85546875" customWidth="1"/>
  </cols>
  <sheetData>
    <row r="6" spans="2:8" ht="23.25">
      <c r="B6" s="4" t="s">
        <v>26</v>
      </c>
      <c r="D6" s="5">
        <v>1023</v>
      </c>
      <c r="F6" s="4" t="s">
        <v>27</v>
      </c>
      <c r="H6" s="5">
        <v>2072</v>
      </c>
    </row>
    <row r="7" spans="2:8" ht="23.25">
      <c r="B7" s="4" t="s">
        <v>14</v>
      </c>
      <c r="D7" s="5">
        <v>289</v>
      </c>
      <c r="F7" s="4" t="s">
        <v>28</v>
      </c>
      <c r="H7" s="5">
        <v>382</v>
      </c>
    </row>
    <row r="8" spans="2:8" ht="23.25">
      <c r="B8" s="4" t="s">
        <v>29</v>
      </c>
      <c r="D8" s="5">
        <v>358</v>
      </c>
      <c r="F8" s="4" t="s">
        <v>19</v>
      </c>
      <c r="G8" s="4"/>
      <c r="H8" s="5">
        <v>79</v>
      </c>
    </row>
    <row r="9" spans="2:8" ht="23.25">
      <c r="B9" s="4" t="s">
        <v>3</v>
      </c>
      <c r="D9" s="5">
        <v>503</v>
      </c>
      <c r="F9" s="4" t="s">
        <v>30</v>
      </c>
      <c r="G9" s="6"/>
      <c r="H9" s="5">
        <v>1135</v>
      </c>
    </row>
    <row r="10" spans="2:8" ht="23.25">
      <c r="B10" s="4" t="s">
        <v>31</v>
      </c>
      <c r="D10" s="5">
        <v>98</v>
      </c>
      <c r="F10" s="7" t="s">
        <v>32</v>
      </c>
      <c r="G10" s="6"/>
      <c r="H10" s="5">
        <v>2295</v>
      </c>
    </row>
    <row r="11" spans="2:8" ht="23.25">
      <c r="B11" s="4" t="s">
        <v>33</v>
      </c>
      <c r="D11" s="5">
        <v>275</v>
      </c>
      <c r="F11" s="4" t="s">
        <v>8</v>
      </c>
      <c r="H11" s="5">
        <v>363</v>
      </c>
    </row>
    <row r="12" spans="2:8" ht="23.25">
      <c r="B12" s="4" t="s">
        <v>34</v>
      </c>
      <c r="D12" s="5">
        <v>819</v>
      </c>
      <c r="F12" s="4" t="s">
        <v>35</v>
      </c>
      <c r="H12" s="5">
        <v>169</v>
      </c>
    </row>
    <row r="13" spans="2:8" ht="23.25">
      <c r="B13" s="4" t="s">
        <v>36</v>
      </c>
      <c r="D13" s="5">
        <v>1866</v>
      </c>
      <c r="F13" s="4" t="s">
        <v>37</v>
      </c>
      <c r="G13" s="8"/>
      <c r="H13" s="5">
        <v>68</v>
      </c>
    </row>
    <row r="16" spans="2:8" ht="23.25">
      <c r="B16" s="166" t="s">
        <v>38</v>
      </c>
    </row>
    <row r="18" spans="2:4">
      <c r="B18" s="350" t="s">
        <v>39</v>
      </c>
      <c r="C18" s="350"/>
      <c r="D18" s="350"/>
    </row>
    <row r="19" spans="2:4">
      <c r="B19" s="351" t="s">
        <v>40</v>
      </c>
      <c r="C19" s="351"/>
      <c r="D19" s="351"/>
    </row>
    <row r="20" spans="2:4" ht="19.5" thickBot="1">
      <c r="B20" s="9" t="s">
        <v>41</v>
      </c>
      <c r="C20" s="10"/>
      <c r="D20" s="11" t="s">
        <v>42</v>
      </c>
    </row>
    <row r="21" spans="2:4" ht="18.75">
      <c r="B21" s="12" t="s">
        <v>8</v>
      </c>
      <c r="C21" s="13"/>
      <c r="D21" s="13"/>
    </row>
    <row r="22" spans="2:4" ht="18.75">
      <c r="B22" s="12" t="s">
        <v>37</v>
      </c>
      <c r="D22" s="13"/>
    </row>
    <row r="23" spans="2:4" ht="18.75">
      <c r="B23" s="12" t="s">
        <v>3</v>
      </c>
      <c r="D23" s="13"/>
    </row>
    <row r="24" spans="2:4" ht="18.75">
      <c r="B24" s="12" t="s">
        <v>14</v>
      </c>
      <c r="D24" s="14"/>
    </row>
    <row r="25" spans="2:4" ht="19.5" thickBot="1">
      <c r="B25" s="15" t="s">
        <v>43</v>
      </c>
      <c r="D25" s="16"/>
    </row>
    <row r="26" spans="2:4" ht="18.75">
      <c r="B26" s="17" t="s">
        <v>44</v>
      </c>
      <c r="D26" s="13"/>
    </row>
    <row r="27" spans="2:4" ht="18.75">
      <c r="B27" s="17" t="s">
        <v>45</v>
      </c>
      <c r="D27" s="13"/>
    </row>
    <row r="28" spans="2:4" ht="18.75">
      <c r="B28" s="17" t="s">
        <v>46</v>
      </c>
      <c r="D28" s="13"/>
    </row>
    <row r="29" spans="2:4" ht="18.75">
      <c r="B29" s="17" t="s">
        <v>47</v>
      </c>
      <c r="D29" s="13"/>
    </row>
    <row r="30" spans="2:4" ht="18.75">
      <c r="B30" s="17" t="s">
        <v>48</v>
      </c>
      <c r="D30" s="14"/>
    </row>
    <row r="31" spans="2:4" ht="18.75">
      <c r="B31" s="15" t="s">
        <v>49</v>
      </c>
      <c r="D31" s="18"/>
    </row>
    <row r="32" spans="2:4" ht="18.75">
      <c r="B32" s="17" t="s">
        <v>50</v>
      </c>
      <c r="D32" s="19"/>
    </row>
    <row r="33" spans="2:5" ht="19.5" thickBot="1">
      <c r="B33" s="20" t="s">
        <v>51</v>
      </c>
      <c r="D33" s="18"/>
    </row>
    <row r="34" spans="2:5" ht="19.5" thickBot="1">
      <c r="B34" s="20" t="s">
        <v>52</v>
      </c>
      <c r="D34" s="21"/>
    </row>
    <row r="35" spans="2:5" ht="20.25" thickTop="1" thickBot="1">
      <c r="B35" s="22" t="s">
        <v>53</v>
      </c>
      <c r="D35" s="23"/>
    </row>
    <row r="36" spans="2:5" ht="18.75">
      <c r="B36" s="12" t="s">
        <v>28</v>
      </c>
      <c r="D36" s="13"/>
    </row>
    <row r="37" spans="2:5" ht="18.75">
      <c r="B37" s="12" t="s">
        <v>19</v>
      </c>
      <c r="D37" s="13"/>
    </row>
    <row r="38" spans="2:5" ht="18.75">
      <c r="B38" s="12" t="s">
        <v>54</v>
      </c>
      <c r="D38" s="24"/>
    </row>
    <row r="39" spans="2:5" ht="18.75">
      <c r="B39" s="12" t="s">
        <v>55</v>
      </c>
      <c r="D39" s="24"/>
    </row>
    <row r="40" spans="2:5" ht="18.75">
      <c r="B40" s="25" t="s">
        <v>56</v>
      </c>
      <c r="D40" s="26"/>
    </row>
    <row r="41" spans="2:5" ht="18.75">
      <c r="B41" s="12" t="s">
        <v>57</v>
      </c>
      <c r="D41" s="14"/>
    </row>
    <row r="42" spans="2:5" ht="19.5" thickBot="1">
      <c r="B42" s="25" t="s">
        <v>58</v>
      </c>
      <c r="D42" s="27"/>
    </row>
    <row r="43" spans="2:5" ht="18.75">
      <c r="B43" s="12" t="s">
        <v>59</v>
      </c>
      <c r="D43" s="28"/>
    </row>
    <row r="44" spans="2:5" ht="18.75">
      <c r="B44" s="12" t="s">
        <v>30</v>
      </c>
      <c r="D44" s="14"/>
    </row>
    <row r="45" spans="2:5" ht="19.5" thickBot="1">
      <c r="B45" s="15" t="s">
        <v>60</v>
      </c>
      <c r="D45" s="29"/>
    </row>
    <row r="46" spans="2:5" ht="19.5" thickBot="1">
      <c r="B46" s="30" t="s">
        <v>61</v>
      </c>
      <c r="D46" s="31"/>
      <c r="E46" s="32"/>
    </row>
  </sheetData>
  <mergeCells count="2">
    <mergeCell ref="B18:D18"/>
    <mergeCell ref="B19:D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B89"/>
  <sheetViews>
    <sheetView showGridLines="0" tabSelected="1" topLeftCell="A22" zoomScale="70" zoomScaleNormal="70" workbookViewId="0">
      <selection activeCell="C40" sqref="C40"/>
    </sheetView>
  </sheetViews>
  <sheetFormatPr baseColWidth="10" defaultRowHeight="15"/>
  <cols>
    <col min="1" max="1" width="5" customWidth="1"/>
    <col min="2" max="2" width="65" customWidth="1"/>
    <col min="3" max="3" width="12.85546875" customWidth="1"/>
    <col min="4" max="4" width="14.28515625" customWidth="1"/>
    <col min="8" max="8" width="21" customWidth="1"/>
    <col min="9" max="9" width="18.5703125" customWidth="1"/>
    <col min="10" max="10" width="17.28515625" customWidth="1"/>
    <col min="11" max="11" width="12.42578125" bestFit="1" customWidth="1"/>
    <col min="17" max="17" width="14.42578125" customWidth="1"/>
    <col min="18" max="18" width="26.28515625" customWidth="1"/>
    <col min="19" max="19" width="15.5703125" customWidth="1"/>
    <col min="20" max="20" width="3.28515625" customWidth="1"/>
    <col min="21" max="21" width="46.28515625" customWidth="1"/>
    <col min="22" max="22" width="4.42578125" customWidth="1"/>
    <col min="23" max="23" width="13.28515625" customWidth="1"/>
    <col min="24" max="24" width="3.7109375" customWidth="1"/>
    <col min="25" max="25" width="13.140625" customWidth="1"/>
    <col min="26" max="26" width="3.42578125" customWidth="1"/>
    <col min="27" max="27" width="14.7109375" customWidth="1"/>
  </cols>
  <sheetData>
    <row r="1" spans="1:28">
      <c r="A1" s="164" t="s">
        <v>197</v>
      </c>
      <c r="B1" s="164"/>
    </row>
    <row r="2" spans="1:28">
      <c r="A2" s="164" t="s">
        <v>198</v>
      </c>
      <c r="B2" s="164" t="s">
        <v>199</v>
      </c>
    </row>
    <row r="3" spans="1:28">
      <c r="A3" s="164"/>
      <c r="B3" s="164"/>
      <c r="P3" t="s">
        <v>329</v>
      </c>
    </row>
    <row r="4" spans="1:28" ht="24" thickBot="1">
      <c r="B4" s="361" t="s">
        <v>200</v>
      </c>
      <c r="C4" s="361"/>
      <c r="D4" s="361"/>
      <c r="F4" s="298" t="s">
        <v>316</v>
      </c>
      <c r="G4" s="299"/>
      <c r="H4" s="299"/>
      <c r="I4" s="299"/>
      <c r="J4" s="299"/>
    </row>
    <row r="5" spans="1:28" ht="24" thickBot="1">
      <c r="B5" s="351" t="s">
        <v>201</v>
      </c>
      <c r="C5" s="351"/>
      <c r="D5" s="351"/>
      <c r="F5" s="285"/>
      <c r="R5" s="355" t="s">
        <v>96</v>
      </c>
      <c r="S5" s="356"/>
      <c r="T5" s="91"/>
      <c r="U5" s="91"/>
      <c r="W5" s="66" t="s">
        <v>307</v>
      </c>
      <c r="Y5" s="66" t="s">
        <v>306</v>
      </c>
      <c r="AA5" s="315" t="s">
        <v>327</v>
      </c>
    </row>
    <row r="6" spans="1:28" ht="21.75" thickBot="1">
      <c r="B6" s="9" t="s">
        <v>41</v>
      </c>
      <c r="C6" s="11">
        <v>2021</v>
      </c>
      <c r="D6" s="11">
        <v>2020</v>
      </c>
      <c r="G6" s="15" t="s">
        <v>320</v>
      </c>
      <c r="H6" s="309">
        <f>C39*(1-0.4)</f>
        <v>756</v>
      </c>
      <c r="I6" s="270" t="s">
        <v>349</v>
      </c>
      <c r="J6" s="12"/>
      <c r="R6" s="278" t="s">
        <v>98</v>
      </c>
      <c r="S6" s="278"/>
      <c r="T6" s="278"/>
      <c r="U6" s="278"/>
    </row>
    <row r="7" spans="1:28" ht="26.25" customHeight="1">
      <c r="B7" s="12" t="s">
        <v>8</v>
      </c>
      <c r="C7" s="13">
        <v>550</v>
      </c>
      <c r="D7" s="13">
        <v>500</v>
      </c>
      <c r="E7" s="32"/>
      <c r="H7" s="32"/>
      <c r="J7" s="240"/>
      <c r="K7" s="15"/>
      <c r="R7" s="357" t="s">
        <v>202</v>
      </c>
      <c r="S7" s="358"/>
      <c r="T7" s="282"/>
      <c r="U7" s="281" t="s">
        <v>340</v>
      </c>
      <c r="W7" s="329">
        <f>C11/C18</f>
        <v>2.4877089478859391</v>
      </c>
      <c r="X7" s="276"/>
      <c r="Y7" s="330">
        <f>D11/D18</f>
        <v>2.7058823529411766</v>
      </c>
      <c r="Z7" s="105"/>
      <c r="AA7" s="316">
        <f>W7-Y7</f>
        <v>-0.21817340505523752</v>
      </c>
    </row>
    <row r="8" spans="1:28" ht="18.75">
      <c r="B8" s="277" t="s">
        <v>203</v>
      </c>
      <c r="C8" s="244">
        <v>110</v>
      </c>
      <c r="D8" s="244">
        <v>100</v>
      </c>
      <c r="R8" s="272" t="s">
        <v>100</v>
      </c>
      <c r="S8" s="271"/>
      <c r="T8" s="259"/>
      <c r="U8" s="258" t="s">
        <v>323</v>
      </c>
      <c r="W8" s="331">
        <f>(C11-C10)/C18</f>
        <v>1.6764995083579155</v>
      </c>
      <c r="X8" s="276"/>
      <c r="Y8" s="331">
        <f>(D11-D10)/D18</f>
        <v>1.8235294117647058</v>
      </c>
      <c r="Z8" s="105"/>
      <c r="AA8" s="316">
        <f>W8-Y8</f>
        <v>-0.14702990340679034</v>
      </c>
    </row>
    <row r="9" spans="1:28" ht="19.5" thickBot="1">
      <c r="B9" s="12" t="s">
        <v>3</v>
      </c>
      <c r="C9" s="13">
        <v>2750</v>
      </c>
      <c r="D9" s="13">
        <v>2500</v>
      </c>
      <c r="R9" s="359" t="s">
        <v>305</v>
      </c>
      <c r="S9" s="360"/>
      <c r="U9" s="309" t="s">
        <v>324</v>
      </c>
      <c r="W9" s="338">
        <f>C11/C20</f>
        <v>1.614550095724314</v>
      </c>
      <c r="X9" s="276"/>
      <c r="Y9" s="338">
        <f>I13/D20</f>
        <v>1.6666666666666667</v>
      </c>
      <c r="Z9" s="105"/>
      <c r="AA9" s="317">
        <f>W9-Y9</f>
        <v>-5.211657094235278E-2</v>
      </c>
    </row>
    <row r="10" spans="1:28" ht="19.5" thickBot="1">
      <c r="B10" s="12" t="s">
        <v>14</v>
      </c>
      <c r="C10" s="14">
        <v>1650</v>
      </c>
      <c r="D10" s="14">
        <v>1500</v>
      </c>
      <c r="R10" s="278" t="s">
        <v>101</v>
      </c>
      <c r="S10" s="278"/>
      <c r="T10" s="278"/>
      <c r="U10" s="278"/>
      <c r="W10" s="276"/>
      <c r="X10" s="276"/>
      <c r="Y10" s="276"/>
      <c r="Z10" s="105"/>
      <c r="AA10" s="105"/>
    </row>
    <row r="11" spans="1:28" ht="21.75" customHeight="1" thickBot="1">
      <c r="B11" s="15" t="s">
        <v>43</v>
      </c>
      <c r="C11" s="27">
        <f>+SUM(C7:C10)</f>
        <v>5060</v>
      </c>
      <c r="D11" s="27">
        <f>+SUM(D7:D10)</f>
        <v>4600</v>
      </c>
      <c r="F11" s="12"/>
      <c r="G11" s="12"/>
      <c r="H11" s="15">
        <v>2021</v>
      </c>
      <c r="I11" s="15">
        <v>2020</v>
      </c>
      <c r="L11" s="242"/>
      <c r="R11" s="284" t="s">
        <v>304</v>
      </c>
      <c r="S11" s="283"/>
      <c r="T11" s="267"/>
      <c r="U11" s="266" t="s">
        <v>325</v>
      </c>
      <c r="W11" s="330">
        <f>C36/C10</f>
        <v>5.6727272727272728</v>
      </c>
      <c r="X11" s="276"/>
      <c r="Y11" s="330">
        <f>D36/D10</f>
        <v>5.666666666666667</v>
      </c>
      <c r="Z11" s="105"/>
      <c r="AA11" s="317">
        <f>W11-Y11</f>
        <v>6.0606060606058776E-3</v>
      </c>
    </row>
    <row r="12" spans="1:28" ht="18" customHeight="1" thickBot="1">
      <c r="B12" s="17" t="s">
        <v>204</v>
      </c>
      <c r="C12" s="13">
        <v>3850</v>
      </c>
      <c r="D12" s="13">
        <v>3500</v>
      </c>
      <c r="F12" s="12"/>
      <c r="G12" s="15" t="s">
        <v>241</v>
      </c>
      <c r="H12" s="301">
        <f>(C7+C9+C10)-(C15+C17)</f>
        <v>3300</v>
      </c>
      <c r="I12" s="301">
        <f>(D7+D9+D10) - (D15+D17)</f>
        <v>3000</v>
      </c>
      <c r="K12" t="s">
        <v>319</v>
      </c>
      <c r="P12" s="105" t="s">
        <v>339</v>
      </c>
      <c r="R12" s="352" t="s">
        <v>303</v>
      </c>
      <c r="S12" s="353"/>
      <c r="T12" s="282"/>
      <c r="U12" s="281" t="s">
        <v>341</v>
      </c>
      <c r="W12" s="332">
        <f>C9/(C35/360)</f>
        <v>90</v>
      </c>
      <c r="X12" s="276"/>
      <c r="Y12" s="332">
        <f>D9/(D35/360)</f>
        <v>90</v>
      </c>
      <c r="Z12" s="105"/>
      <c r="AA12" s="317">
        <f>W12-Y12</f>
        <v>0</v>
      </c>
    </row>
    <row r="13" spans="1:28" ht="19.5" thickBot="1">
      <c r="B13" s="20" t="s">
        <v>205</v>
      </c>
      <c r="C13" s="78">
        <f>C11+C12</f>
        <v>8910</v>
      </c>
      <c r="D13" s="78">
        <f>D11+D12</f>
        <v>8100</v>
      </c>
      <c r="E13" s="32"/>
      <c r="F13" s="12"/>
      <c r="G13" s="241" t="s">
        <v>317</v>
      </c>
      <c r="H13" s="300">
        <f>SUM(C7,C9,C10)</f>
        <v>4950</v>
      </c>
      <c r="I13" s="300">
        <f>SUM(D7,D9,D10)</f>
        <v>4500</v>
      </c>
      <c r="P13" s="105">
        <v>360</v>
      </c>
      <c r="R13" s="269" t="s">
        <v>302</v>
      </c>
      <c r="S13" s="268"/>
      <c r="T13" s="267"/>
      <c r="U13" s="266" t="s">
        <v>342</v>
      </c>
      <c r="W13" s="333">
        <f>C15/(C36/360)</f>
        <v>42.307692307692307</v>
      </c>
      <c r="X13" s="276"/>
      <c r="Y13" s="333">
        <f>D15/(D36/360)</f>
        <v>42.352941176470587</v>
      </c>
      <c r="Z13" s="105"/>
      <c r="AA13" s="318">
        <f>W13-Y13</f>
        <v>-4.5248868778280382E-2</v>
      </c>
    </row>
    <row r="14" spans="1:28" ht="21.75" customHeight="1" thickTop="1" thickBot="1">
      <c r="B14" s="22" t="s">
        <v>206</v>
      </c>
      <c r="C14" s="79"/>
      <c r="D14" s="79"/>
      <c r="F14" s="12"/>
      <c r="G14" s="241" t="s">
        <v>318</v>
      </c>
      <c r="H14" s="300">
        <f>-(C15+C17)</f>
        <v>-1650</v>
      </c>
      <c r="I14" s="300">
        <f>-(SUM(D15,D17))</f>
        <v>-1500</v>
      </c>
      <c r="R14" s="280" t="s">
        <v>301</v>
      </c>
      <c r="S14" s="279"/>
      <c r="T14" s="267"/>
      <c r="U14" s="266" t="s">
        <v>326</v>
      </c>
      <c r="W14" s="334">
        <f>C35/C13</f>
        <v>1.2345679012345678</v>
      </c>
      <c r="X14" s="276"/>
      <c r="Y14" s="334">
        <f>D35/D13</f>
        <v>1.2345679012345678</v>
      </c>
      <c r="Z14" s="105"/>
      <c r="AA14" s="319">
        <f>W14-Y14</f>
        <v>0</v>
      </c>
      <c r="AB14" t="s">
        <v>344</v>
      </c>
    </row>
    <row r="15" spans="1:28" ht="19.5" thickBot="1">
      <c r="B15" s="12" t="s">
        <v>28</v>
      </c>
      <c r="C15" s="13">
        <v>1100</v>
      </c>
      <c r="D15" s="13">
        <v>1000</v>
      </c>
      <c r="G15" s="276"/>
      <c r="H15" s="32"/>
      <c r="R15" s="278" t="s">
        <v>109</v>
      </c>
      <c r="S15" s="278"/>
      <c r="T15" s="278"/>
      <c r="U15" s="278"/>
      <c r="W15" s="314"/>
      <c r="X15" s="314"/>
      <c r="Y15" s="314"/>
    </row>
    <row r="16" spans="1:28" ht="19.5" thickBot="1">
      <c r="B16" s="277" t="s">
        <v>19</v>
      </c>
      <c r="C16" s="244">
        <v>384</v>
      </c>
      <c r="D16" s="244">
        <v>200</v>
      </c>
      <c r="R16" s="261" t="s">
        <v>300</v>
      </c>
      <c r="S16" s="260"/>
      <c r="T16" s="259"/>
      <c r="U16" s="258" t="s">
        <v>328</v>
      </c>
      <c r="W16" s="335">
        <f>C20/C13</f>
        <v>0.35173961840628509</v>
      </c>
      <c r="X16" s="276"/>
      <c r="Y16" s="336">
        <f>D20/D13</f>
        <v>0.33333333333333331</v>
      </c>
      <c r="Z16" s="105"/>
      <c r="AA16" s="323">
        <f>W16-Y16</f>
        <v>1.8406285072951778E-2</v>
      </c>
      <c r="AB16" t="s">
        <v>345</v>
      </c>
    </row>
    <row r="17" spans="2:28" ht="19.5" thickBot="1">
      <c r="B17" s="12" t="s">
        <v>207</v>
      </c>
      <c r="C17" s="14">
        <v>550</v>
      </c>
      <c r="D17" s="14">
        <v>500</v>
      </c>
      <c r="R17" s="272" t="s">
        <v>299</v>
      </c>
      <c r="U17" s="309" t="s">
        <v>346</v>
      </c>
      <c r="W17" s="331">
        <f>C20 / C23</f>
        <v>0.54259002770083098</v>
      </c>
      <c r="X17" s="276"/>
      <c r="Y17" s="337">
        <f>D20/D23</f>
        <v>0.5</v>
      </c>
      <c r="Z17" s="105"/>
      <c r="AA17" s="318">
        <f>W17-Y17</f>
        <v>4.2590027700830979E-2</v>
      </c>
    </row>
    <row r="18" spans="2:28" ht="21">
      <c r="B18" s="25" t="s">
        <v>56</v>
      </c>
      <c r="C18" s="26">
        <f>+SUM(C15:C17)</f>
        <v>2034</v>
      </c>
      <c r="D18" s="26">
        <f>+SUM(D15:D17)</f>
        <v>1700</v>
      </c>
      <c r="G18" s="276"/>
      <c r="H18" s="270">
        <v>2021</v>
      </c>
      <c r="I18" s="270">
        <v>2020</v>
      </c>
      <c r="J18" s="15"/>
      <c r="R18" s="272" t="s">
        <v>298</v>
      </c>
      <c r="S18" s="271"/>
      <c r="T18" s="259"/>
      <c r="U18" s="258" t="s">
        <v>348</v>
      </c>
      <c r="W18" s="321">
        <f>C39/C40</f>
        <v>10.5</v>
      </c>
      <c r="X18" s="276"/>
      <c r="Y18" s="326">
        <f>D39/D40</f>
        <v>11.4</v>
      </c>
      <c r="Z18" s="105"/>
      <c r="AA18" s="316">
        <f>W18-Y18</f>
        <v>-0.90000000000000036</v>
      </c>
      <c r="AB18" t="s">
        <v>347</v>
      </c>
    </row>
    <row r="19" spans="2:28" ht="19.5" thickBot="1">
      <c r="B19" s="12" t="s">
        <v>208</v>
      </c>
      <c r="C19" s="14">
        <v>1100</v>
      </c>
      <c r="D19" s="14">
        <v>1000</v>
      </c>
      <c r="G19" s="241" t="s">
        <v>229</v>
      </c>
      <c r="H19" s="301">
        <f>H12+(C12)</f>
        <v>7150</v>
      </c>
      <c r="I19" s="301">
        <f>I12+(D12)</f>
        <v>6500</v>
      </c>
      <c r="O19" t="s">
        <v>338</v>
      </c>
      <c r="R19" s="275" t="s">
        <v>297</v>
      </c>
      <c r="S19" s="274"/>
      <c r="T19" s="259"/>
      <c r="U19" s="344"/>
      <c r="W19" s="342"/>
      <c r="X19" s="276"/>
      <c r="Y19" s="343"/>
      <c r="Z19" s="105"/>
      <c r="AA19" s="316"/>
    </row>
    <row r="20" spans="2:28" ht="21.75" thickBot="1">
      <c r="B20" s="25" t="s">
        <v>58</v>
      </c>
      <c r="C20" s="27">
        <f>+C19+C18</f>
        <v>3134</v>
      </c>
      <c r="D20" s="27">
        <f>+D19+D18</f>
        <v>2700</v>
      </c>
      <c r="G20" s="241"/>
      <c r="H20" s="270"/>
      <c r="I20" s="242"/>
      <c r="O20" t="s">
        <v>350</v>
      </c>
      <c r="R20" s="84" t="s">
        <v>113</v>
      </c>
      <c r="S20" s="84"/>
      <c r="T20" s="84"/>
      <c r="U20" s="84"/>
      <c r="W20" s="276"/>
      <c r="X20" s="276"/>
      <c r="Y20" s="276"/>
      <c r="Z20" s="105"/>
      <c r="AA20" s="105"/>
    </row>
    <row r="21" spans="2:28" ht="18.75">
      <c r="B21" s="310" t="s">
        <v>9</v>
      </c>
      <c r="C21" s="13">
        <v>4312</v>
      </c>
      <c r="D21" s="13">
        <v>4400</v>
      </c>
      <c r="G21" s="241"/>
      <c r="H21" s="273"/>
      <c r="R21" s="261" t="s">
        <v>296</v>
      </c>
      <c r="S21" s="260"/>
      <c r="T21" s="259"/>
      <c r="U21" s="258" t="s">
        <v>336</v>
      </c>
      <c r="W21" s="339">
        <f>(C35-C36)/C35</f>
        <v>0.14909090909090908</v>
      </c>
      <c r="X21" s="276"/>
      <c r="Y21" s="339">
        <f>(D35-D36)/D35</f>
        <v>0.15</v>
      </c>
      <c r="Z21" s="105"/>
      <c r="AA21" s="324">
        <f>W21-Y21</f>
        <v>-9.0909090909091494E-4</v>
      </c>
      <c r="AB21" t="s">
        <v>113</v>
      </c>
    </row>
    <row r="22" spans="2:28" ht="18.75">
      <c r="B22" s="12" t="s">
        <v>30</v>
      </c>
      <c r="C22" s="14">
        <v>1464</v>
      </c>
      <c r="D22" s="14">
        <v>1000</v>
      </c>
      <c r="R22" s="272" t="s">
        <v>295</v>
      </c>
      <c r="S22" s="271"/>
      <c r="T22" s="259"/>
      <c r="U22" s="258" t="s">
        <v>335</v>
      </c>
      <c r="W22" s="340">
        <f>C39/C35</f>
        <v>0.11454545454545455</v>
      </c>
      <c r="X22" s="276"/>
      <c r="Y22" s="340">
        <f>D39/D35</f>
        <v>0.114</v>
      </c>
      <c r="Z22" s="105"/>
      <c r="AA22" s="324">
        <f>W22-Y22</f>
        <v>5.4545454545454342E-4</v>
      </c>
    </row>
    <row r="23" spans="2:28" ht="19.5" thickBot="1">
      <c r="B23" s="15" t="s">
        <v>60</v>
      </c>
      <c r="C23" s="90">
        <f>+C21+C22</f>
        <v>5776</v>
      </c>
      <c r="D23" s="90">
        <f>+D21+D22</f>
        <v>5400</v>
      </c>
      <c r="R23" s="272" t="s">
        <v>294</v>
      </c>
      <c r="S23" s="271"/>
      <c r="T23" s="259"/>
      <c r="U23" s="258" t="s">
        <v>334</v>
      </c>
      <c r="W23" s="340">
        <f>C43/C35</f>
        <v>6.2181818181818178E-2</v>
      </c>
      <c r="X23" s="276"/>
      <c r="Y23" s="340">
        <f>D43/D35</f>
        <v>7.2800000000000004E-2</v>
      </c>
      <c r="Z23" s="105"/>
      <c r="AA23" s="316"/>
    </row>
    <row r="24" spans="2:28" ht="19.5" thickBot="1">
      <c r="B24" s="30" t="s">
        <v>61</v>
      </c>
      <c r="C24" s="78">
        <f>+C23+C20</f>
        <v>8910</v>
      </c>
      <c r="D24" s="78">
        <f>+D23+D20</f>
        <v>8100</v>
      </c>
      <c r="G24" s="302"/>
      <c r="H24" s="302" t="s">
        <v>320</v>
      </c>
      <c r="I24" s="302" t="s">
        <v>321</v>
      </c>
      <c r="J24" s="302" t="s">
        <v>322</v>
      </c>
      <c r="P24" t="s">
        <v>337</v>
      </c>
      <c r="R24" s="272" t="s">
        <v>293</v>
      </c>
      <c r="S24" s="271"/>
      <c r="T24" s="259"/>
      <c r="U24" s="344"/>
      <c r="W24" s="341"/>
      <c r="X24" s="276"/>
      <c r="Y24" s="341"/>
      <c r="Z24" s="105"/>
      <c r="AA24" s="316"/>
    </row>
    <row r="25" spans="2:28" ht="21.75" thickBot="1">
      <c r="C25" s="13"/>
      <c r="D25" s="13"/>
      <c r="G25" s="241" t="s">
        <v>225</v>
      </c>
      <c r="H25" s="304">
        <f>H6</f>
        <v>756</v>
      </c>
      <c r="I25" s="304">
        <f>H19</f>
        <v>7150</v>
      </c>
      <c r="J25" s="304">
        <f>I19</f>
        <v>6500</v>
      </c>
      <c r="K25" s="303">
        <f>H25-(I25-J25)</f>
        <v>106</v>
      </c>
      <c r="L25" s="15"/>
      <c r="M25" s="270"/>
      <c r="N25" s="15"/>
      <c r="R25" s="269" t="s">
        <v>292</v>
      </c>
      <c r="S25" s="268"/>
      <c r="T25" s="267"/>
      <c r="U25" s="266" t="s">
        <v>351</v>
      </c>
      <c r="W25" s="340">
        <f>C43/C13</f>
        <v>7.6767676767676762E-2</v>
      </c>
      <c r="X25" s="276"/>
      <c r="Y25" s="340">
        <f>D43/D13</f>
        <v>8.987654320987655E-2</v>
      </c>
      <c r="Z25" s="105"/>
      <c r="AA25" s="316"/>
    </row>
    <row r="26" spans="2:28" ht="31.5" thickTop="1" thickBot="1">
      <c r="D26" s="32"/>
      <c r="H26" s="15"/>
      <c r="I26" s="240"/>
      <c r="J26" s="15"/>
      <c r="K26" s="265"/>
      <c r="R26" s="264" t="s">
        <v>291</v>
      </c>
      <c r="S26" s="263"/>
      <c r="T26" s="250"/>
      <c r="U26" s="257" t="s">
        <v>352</v>
      </c>
      <c r="W26" s="325">
        <f>C43/C23</f>
        <v>0.11842105263157894</v>
      </c>
      <c r="X26" s="105"/>
      <c r="Y26" s="325">
        <f>D43/D23</f>
        <v>0.1348148148148148</v>
      </c>
      <c r="Z26" s="105"/>
      <c r="AA26" s="316"/>
    </row>
    <row r="27" spans="2:28" ht="15.75">
      <c r="R27" s="84"/>
      <c r="S27" s="84"/>
      <c r="T27" s="84"/>
      <c r="U27" s="84"/>
      <c r="W27" s="286"/>
      <c r="X27" s="105"/>
      <c r="Y27" s="286"/>
      <c r="Z27" s="105"/>
      <c r="AA27" s="105"/>
    </row>
    <row r="28" spans="2:28" ht="21.75" thickBot="1">
      <c r="H28" s="262"/>
      <c r="I28" s="239"/>
      <c r="R28" s="91" t="s">
        <v>127</v>
      </c>
      <c r="W28" s="105"/>
      <c r="X28" s="105"/>
      <c r="Y28" s="105"/>
      <c r="Z28" s="105"/>
      <c r="AA28" s="105"/>
    </row>
    <row r="29" spans="2:28" ht="15.75">
      <c r="R29" s="261" t="s">
        <v>128</v>
      </c>
      <c r="S29" s="260"/>
      <c r="T29" s="259"/>
      <c r="U29" s="258" t="s">
        <v>334</v>
      </c>
      <c r="W29" s="347">
        <f>$C$43/$C$35</f>
        <v>6.2181818181818178E-2</v>
      </c>
      <c r="X29" s="105"/>
      <c r="Y29" s="347">
        <f>$D$43/$D$35</f>
        <v>7.2800000000000004E-2</v>
      </c>
      <c r="Z29" s="105"/>
      <c r="AA29" s="316"/>
    </row>
    <row r="30" spans="2:28" ht="16.5" thickBot="1">
      <c r="B30" s="354" t="s">
        <v>209</v>
      </c>
      <c r="C30" s="354"/>
      <c r="D30" s="354"/>
      <c r="R30" s="252" t="s">
        <v>129</v>
      </c>
      <c r="S30" s="251"/>
      <c r="T30" s="250"/>
      <c r="U30" s="257" t="s">
        <v>353</v>
      </c>
      <c r="W30" s="345">
        <f>W14</f>
        <v>1.2345679012345678</v>
      </c>
      <c r="X30" s="105"/>
      <c r="Y30" s="345">
        <f>Y14</f>
        <v>1.2345679012345678</v>
      </c>
      <c r="Z30" s="105"/>
      <c r="AA30" s="316"/>
    </row>
    <row r="31" spans="2:28" ht="21.75" thickBot="1">
      <c r="B31" s="354"/>
      <c r="C31" s="354"/>
      <c r="D31" s="354"/>
      <c r="R31" s="256" t="s">
        <v>290</v>
      </c>
      <c r="S31" s="255"/>
      <c r="T31" s="254"/>
      <c r="U31" s="253"/>
      <c r="W31" s="348">
        <f>W29*W30</f>
        <v>7.6767676767676762E-2</v>
      </c>
      <c r="X31" s="105"/>
      <c r="Y31" s="348">
        <f>Y29*Y30</f>
        <v>8.9876543209876536E-2</v>
      </c>
      <c r="Z31" s="105"/>
      <c r="AA31" s="316"/>
    </row>
    <row r="32" spans="2:28" ht="19.5" thickBot="1">
      <c r="B32" s="351" t="s">
        <v>201</v>
      </c>
      <c r="C32" s="351"/>
      <c r="D32" s="351"/>
      <c r="G32" s="15" t="s">
        <v>242</v>
      </c>
      <c r="H32" s="15" t="s">
        <v>320</v>
      </c>
      <c r="I32" s="307">
        <f>$H$25/$I$25</f>
        <v>0.10573426573426574</v>
      </c>
      <c r="J32" s="306"/>
      <c r="L32" s="15"/>
      <c r="R32" s="252" t="s">
        <v>131</v>
      </c>
      <c r="S32" s="251"/>
      <c r="T32" s="250"/>
      <c r="U32" s="249" t="s">
        <v>354</v>
      </c>
      <c r="W32" s="346">
        <f>C13/C23</f>
        <v>1.5425900277008311</v>
      </c>
      <c r="X32" s="105"/>
      <c r="Y32" s="346">
        <f>D13/D23</f>
        <v>1.5</v>
      </c>
      <c r="Z32" s="105"/>
      <c r="AA32" s="316"/>
      <c r="AB32" t="s">
        <v>355</v>
      </c>
    </row>
    <row r="33" spans="2:27" ht="19.5" thickBot="1">
      <c r="H33" s="305" t="s">
        <v>229</v>
      </c>
      <c r="I33" s="306">
        <v>0.1057</v>
      </c>
      <c r="L33" s="15"/>
      <c r="R33" s="248" t="s">
        <v>289</v>
      </c>
      <c r="S33" s="247"/>
      <c r="T33" s="20"/>
      <c r="U33" s="246"/>
      <c r="W33" s="349">
        <f>W31*W32</f>
        <v>0.11842105263157894</v>
      </c>
      <c r="X33" s="105"/>
      <c r="Y33" s="349">
        <f>Y31*Y32</f>
        <v>0.1348148148148148</v>
      </c>
      <c r="Z33" s="105"/>
      <c r="AA33" s="316"/>
    </row>
    <row r="34" spans="2:27" ht="21.75" thickBot="1">
      <c r="C34" s="101">
        <v>2021</v>
      </c>
      <c r="D34" s="101">
        <v>2020</v>
      </c>
      <c r="H34" s="245"/>
    </row>
    <row r="35" spans="2:27" ht="15.75">
      <c r="B35" s="102" t="s">
        <v>288</v>
      </c>
      <c r="C35" s="13">
        <v>11000</v>
      </c>
      <c r="D35" s="13">
        <v>10000</v>
      </c>
    </row>
    <row r="36" spans="2:27" ht="15.75">
      <c r="B36" s="102" t="s">
        <v>343</v>
      </c>
      <c r="C36" s="24">
        <v>9360</v>
      </c>
      <c r="D36" s="24">
        <v>8500</v>
      </c>
    </row>
    <row r="37" spans="2:27" ht="19.5" thickBot="1">
      <c r="B37" s="392" t="s">
        <v>82</v>
      </c>
      <c r="C37" s="391">
        <f>C35-C36</f>
        <v>1640</v>
      </c>
      <c r="D37" s="391">
        <f>D35-D36</f>
        <v>1500</v>
      </c>
    </row>
    <row r="38" spans="2:27" ht="15.75">
      <c r="B38" s="102" t="s">
        <v>210</v>
      </c>
      <c r="C38" s="14">
        <v>380</v>
      </c>
      <c r="D38" s="14">
        <v>360</v>
      </c>
    </row>
    <row r="39" spans="2:27" ht="16.5" thickBot="1">
      <c r="B39" s="103" t="s">
        <v>308</v>
      </c>
      <c r="C39" s="90">
        <f>+C35-C36-C38</f>
        <v>1260</v>
      </c>
      <c r="D39" s="90">
        <f>+D35-D36-D38</f>
        <v>1140</v>
      </c>
    </row>
    <row r="40" spans="2:27" ht="15.75">
      <c r="B40" s="165" t="s">
        <v>310</v>
      </c>
      <c r="C40" s="13">
        <v>120</v>
      </c>
      <c r="D40" s="13">
        <v>100</v>
      </c>
    </row>
    <row r="41" spans="2:27" ht="16.5" thickBot="1">
      <c r="B41" s="103" t="s">
        <v>287</v>
      </c>
      <c r="C41" s="79">
        <f>+C39-C40</f>
        <v>1140</v>
      </c>
      <c r="D41" s="79">
        <f>+D39-D40</f>
        <v>1040</v>
      </c>
      <c r="N41" t="s">
        <v>333</v>
      </c>
      <c r="O41" s="322" t="s">
        <v>80</v>
      </c>
      <c r="P41" s="322" t="s">
        <v>331</v>
      </c>
      <c r="Q41" s="322" t="s">
        <v>332</v>
      </c>
    </row>
    <row r="42" spans="2:27" ht="18.75">
      <c r="B42" s="102" t="s">
        <v>211</v>
      </c>
      <c r="C42" s="13">
        <f>+C41*0.4</f>
        <v>456</v>
      </c>
      <c r="D42" s="13">
        <f>+D41*0.3</f>
        <v>312</v>
      </c>
      <c r="H42" s="15" t="s">
        <v>286</v>
      </c>
      <c r="I42" s="308">
        <f>120*(1-0.4)</f>
        <v>72</v>
      </c>
      <c r="J42" s="243"/>
    </row>
    <row r="43" spans="2:27" ht="19.5" thickBot="1">
      <c r="B43" s="107" t="s">
        <v>309</v>
      </c>
      <c r="C43" s="111">
        <f>+C41-C42</f>
        <v>684</v>
      </c>
      <c r="D43" s="111">
        <f>+D41-D42</f>
        <v>728</v>
      </c>
      <c r="H43" s="15" t="s">
        <v>285</v>
      </c>
      <c r="I43" s="308">
        <f>(D16+D19)-(C15+C16)</f>
        <v>-284</v>
      </c>
      <c r="J43" s="239"/>
    </row>
    <row r="44" spans="2:27" ht="16.5" thickTop="1">
      <c r="B44" s="311" t="s">
        <v>330</v>
      </c>
      <c r="C44" s="13">
        <v>220</v>
      </c>
      <c r="D44" s="13">
        <v>200</v>
      </c>
      <c r="H44" s="168" t="s">
        <v>90</v>
      </c>
      <c r="I44" s="308">
        <f>C44</f>
        <v>220</v>
      </c>
      <c r="J44" s="239"/>
    </row>
    <row r="45" spans="2:27" ht="18.75">
      <c r="H45" s="168" t="s">
        <v>284</v>
      </c>
      <c r="I45" s="308">
        <f>D21-C21</f>
        <v>88</v>
      </c>
      <c r="J45" s="242"/>
    </row>
    <row r="46" spans="2:27" ht="18.75">
      <c r="E46" t="s">
        <v>82</v>
      </c>
      <c r="H46" s="15" t="s">
        <v>283</v>
      </c>
      <c r="I46" s="308">
        <f>C8-D8</f>
        <v>10</v>
      </c>
      <c r="J46" s="238"/>
    </row>
    <row r="47" spans="2:27" ht="19.5" thickBot="1">
      <c r="E47" s="32">
        <f>C35-C36</f>
        <v>1640</v>
      </c>
      <c r="F47" s="32">
        <f>D35-D36</f>
        <v>1500</v>
      </c>
      <c r="H47" s="327" t="s">
        <v>225</v>
      </c>
      <c r="I47" s="328">
        <f>SUM(I42:I46)</f>
        <v>106</v>
      </c>
      <c r="J47" s="240"/>
    </row>
    <row r="48" spans="2:27" ht="15.75" thickTop="1"/>
    <row r="49" spans="2:9" ht="15.75">
      <c r="D49" s="292"/>
      <c r="G49" s="362" t="s">
        <v>275</v>
      </c>
      <c r="H49" s="362"/>
    </row>
    <row r="50" spans="2:9" ht="18.75">
      <c r="B50" s="362" t="s">
        <v>275</v>
      </c>
      <c r="C50" s="362"/>
      <c r="G50" s="15" t="s">
        <v>282</v>
      </c>
      <c r="I50" s="308">
        <f>C61</f>
        <v>814</v>
      </c>
    </row>
    <row r="51" spans="2:9" ht="18.75">
      <c r="B51" s="363" t="s">
        <v>276</v>
      </c>
      <c r="C51" s="363"/>
      <c r="G51" s="15" t="s">
        <v>281</v>
      </c>
      <c r="I51" s="308">
        <f>C65</f>
        <v>-250</v>
      </c>
    </row>
    <row r="52" spans="2:9" ht="18.75">
      <c r="B52" s="363"/>
      <c r="C52" s="363"/>
      <c r="G52" s="15" t="s">
        <v>280</v>
      </c>
      <c r="I52" s="308">
        <f>C71</f>
        <v>64</v>
      </c>
    </row>
    <row r="53" spans="2:9" ht="15.75" thickBot="1">
      <c r="I53" s="320">
        <f>SUM(I50:I52)</f>
        <v>628</v>
      </c>
    </row>
    <row r="54" spans="2:9" ht="15.75" thickTop="1">
      <c r="B54" s="117" t="s">
        <v>157</v>
      </c>
      <c r="C54" s="292"/>
    </row>
    <row r="55" spans="2:9" ht="15.75">
      <c r="B55" t="s">
        <v>158</v>
      </c>
      <c r="C55" s="287">
        <v>684</v>
      </c>
    </row>
    <row r="56" spans="2:9" ht="15.75">
      <c r="B56" t="s">
        <v>159</v>
      </c>
      <c r="C56" s="287">
        <v>380</v>
      </c>
    </row>
    <row r="57" spans="2:9" ht="15.75">
      <c r="B57" t="s">
        <v>160</v>
      </c>
      <c r="C57" s="287">
        <f>D9-C9</f>
        <v>-250</v>
      </c>
    </row>
    <row r="58" spans="2:9" ht="15.75">
      <c r="B58" t="s">
        <v>277</v>
      </c>
      <c r="C58" s="287">
        <f>D10-C10</f>
        <v>-150</v>
      </c>
    </row>
    <row r="59" spans="2:9" ht="15.75">
      <c r="B59" t="s">
        <v>162</v>
      </c>
      <c r="C59" s="287">
        <f>C15-D15</f>
        <v>100</v>
      </c>
    </row>
    <row r="60" spans="2:9" ht="15.75">
      <c r="B60" t="s">
        <v>163</v>
      </c>
      <c r="C60" s="288">
        <f>C17-D17</f>
        <v>50</v>
      </c>
    </row>
    <row r="61" spans="2:9" ht="15.75">
      <c r="B61" s="105" t="s">
        <v>164</v>
      </c>
      <c r="C61" s="289">
        <f>SUM(C55:C60)</f>
        <v>814</v>
      </c>
    </row>
    <row r="62" spans="2:9" ht="15.75">
      <c r="B62" s="117" t="s">
        <v>165</v>
      </c>
      <c r="C62" s="287"/>
    </row>
    <row r="63" spans="2:9" ht="15.75">
      <c r="B63" t="s">
        <v>166</v>
      </c>
      <c r="C63" s="287">
        <f>D12-C12</f>
        <v>-350</v>
      </c>
    </row>
    <row r="64" spans="2:9" ht="15.75">
      <c r="B64" t="s">
        <v>278</v>
      </c>
      <c r="C64" s="287">
        <v>100</v>
      </c>
    </row>
    <row r="65" spans="2:5" ht="15.75">
      <c r="B65" s="105" t="s">
        <v>168</v>
      </c>
      <c r="C65" s="294">
        <f>SUM(C63:C64)</f>
        <v>-250</v>
      </c>
    </row>
    <row r="66" spans="2:5" ht="15.75">
      <c r="B66" s="117" t="s">
        <v>169</v>
      </c>
      <c r="C66" s="287"/>
    </row>
    <row r="67" spans="2:5" ht="15.75">
      <c r="B67" t="s">
        <v>279</v>
      </c>
      <c r="C67" s="287">
        <f>C16-D16</f>
        <v>184</v>
      </c>
    </row>
    <row r="68" spans="2:5" ht="15.75">
      <c r="B68" t="s">
        <v>171</v>
      </c>
      <c r="C68" s="287">
        <f>C19-D19</f>
        <v>100</v>
      </c>
    </row>
    <row r="69" spans="2:5" ht="15.75">
      <c r="C69" s="287"/>
    </row>
    <row r="70" spans="2:5" ht="15.75">
      <c r="B70" t="s">
        <v>173</v>
      </c>
      <c r="C70" s="288">
        <v>-220</v>
      </c>
      <c r="E70" s="32"/>
    </row>
    <row r="71" spans="2:5" ht="15.75">
      <c r="B71" t="s">
        <v>174</v>
      </c>
      <c r="C71" s="293">
        <f>SUM(C67:C70)</f>
        <v>64</v>
      </c>
    </row>
    <row r="72" spans="2:5" ht="15.75">
      <c r="B72" s="117" t="s">
        <v>175</v>
      </c>
      <c r="C72" s="291"/>
    </row>
    <row r="73" spans="2:5" ht="15.75">
      <c r="B73" s="312" t="s">
        <v>176</v>
      </c>
      <c r="C73" s="287">
        <f>C71+C65+C61</f>
        <v>628</v>
      </c>
    </row>
    <row r="74" spans="2:5" ht="15.75">
      <c r="B74" s="313" t="s">
        <v>177</v>
      </c>
      <c r="C74" s="287">
        <v>500</v>
      </c>
    </row>
    <row r="75" spans="2:5" ht="16.5" thickBot="1">
      <c r="B75" s="108" t="s">
        <v>178</v>
      </c>
      <c r="C75" s="297">
        <f>SUM(C73:C74)</f>
        <v>1128</v>
      </c>
    </row>
    <row r="76" spans="2:5" ht="15.75" thickTop="1"/>
    <row r="78" spans="2:5" ht="15.75">
      <c r="B78" s="362" t="s">
        <v>311</v>
      </c>
      <c r="C78" s="362"/>
    </row>
    <row r="79" spans="2:5">
      <c r="B79" s="363" t="s">
        <v>276</v>
      </c>
      <c r="C79" s="363"/>
    </row>
    <row r="80" spans="2:5">
      <c r="B80" s="363"/>
      <c r="C80" s="363"/>
    </row>
    <row r="82" spans="2:3" ht="15.75">
      <c r="B82" s="117" t="s">
        <v>312</v>
      </c>
      <c r="C82" s="287">
        <f>D22</f>
        <v>1000</v>
      </c>
    </row>
    <row r="83" spans="2:3" ht="15.75">
      <c r="B83" t="s">
        <v>313</v>
      </c>
      <c r="C83" s="287">
        <f>C43</f>
        <v>684</v>
      </c>
    </row>
    <row r="84" spans="2:3" ht="15.75">
      <c r="B84" t="s">
        <v>314</v>
      </c>
      <c r="C84" s="287"/>
    </row>
    <row r="85" spans="2:3" ht="15.75">
      <c r="B85" s="295" t="s">
        <v>21</v>
      </c>
      <c r="C85" s="287"/>
    </row>
    <row r="86" spans="2:3" ht="15.75">
      <c r="B86" s="295" t="s">
        <v>9</v>
      </c>
      <c r="C86" s="287"/>
    </row>
    <row r="87" spans="2:3" ht="15.75">
      <c r="B87" s="295" t="s">
        <v>155</v>
      </c>
      <c r="C87" s="290">
        <f>(C82+C83)-C88</f>
        <v>220</v>
      </c>
    </row>
    <row r="88" spans="2:3" ht="16.5" thickBot="1">
      <c r="B88" t="s">
        <v>315</v>
      </c>
      <c r="C88" s="296">
        <f>C22</f>
        <v>1464</v>
      </c>
    </row>
    <row r="89" spans="2:3" ht="15.75" thickTop="1"/>
  </sheetData>
  <mergeCells count="13">
    <mergeCell ref="G49:H49"/>
    <mergeCell ref="B51:C52"/>
    <mergeCell ref="B4:D4"/>
    <mergeCell ref="B5:D5"/>
    <mergeCell ref="B78:C78"/>
    <mergeCell ref="B79:C80"/>
    <mergeCell ref="B50:C50"/>
    <mergeCell ref="R12:S12"/>
    <mergeCell ref="B30:D31"/>
    <mergeCell ref="B32:D32"/>
    <mergeCell ref="R5:S5"/>
    <mergeCell ref="R7:S7"/>
    <mergeCell ref="R9:S9"/>
  </mergeCells>
  <pageMargins left="0" right="0" top="0.15748031496062992" bottom="0.15748031496062992" header="0.31496062992125984" footer="0.31496062992125984"/>
  <pageSetup paperSize="9" scale="9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B86"/>
  <sheetViews>
    <sheetView workbookViewId="0">
      <selection activeCell="H3" sqref="H3:H7"/>
    </sheetView>
  </sheetViews>
  <sheetFormatPr baseColWidth="10" defaultRowHeight="12.75"/>
  <cols>
    <col min="1" max="1" width="1.7109375" style="123" customWidth="1"/>
    <col min="2" max="2" width="35" style="123" customWidth="1"/>
    <col min="3" max="3" width="37.5703125" style="123" customWidth="1"/>
    <col min="4" max="4" width="1.42578125" style="123" customWidth="1"/>
    <col min="5" max="5" width="36.28515625" style="123" customWidth="1"/>
    <col min="6" max="6" width="14.5703125" style="123" customWidth="1"/>
    <col min="7" max="7" width="15" style="123" customWidth="1"/>
    <col min="8" max="8" width="12.5703125" style="123" customWidth="1"/>
    <col min="9" max="9" width="3.5703125" style="123" customWidth="1"/>
    <col min="10" max="10" width="8.85546875" style="123" customWidth="1"/>
    <col min="11" max="11" width="10" style="123" customWidth="1"/>
    <col min="12" max="12" width="10.85546875" style="123" customWidth="1"/>
    <col min="13" max="13" width="12.42578125" style="123" customWidth="1"/>
    <col min="14" max="14" width="14.85546875" style="123" customWidth="1"/>
    <col min="15" max="15" width="8.28515625" style="123" customWidth="1"/>
    <col min="16" max="16" width="9" style="123" customWidth="1"/>
    <col min="17" max="17" width="8.7109375" style="123" customWidth="1"/>
    <col min="18" max="18" width="8.42578125" style="123" customWidth="1"/>
    <col min="19" max="19" width="8.5703125" style="123" customWidth="1"/>
    <col min="20" max="20" width="8.7109375" style="123" customWidth="1"/>
    <col min="21" max="256" width="11.42578125" style="123"/>
    <col min="257" max="257" width="1.7109375" style="123" customWidth="1"/>
    <col min="258" max="258" width="35" style="123" customWidth="1"/>
    <col min="259" max="259" width="37.5703125" style="123" customWidth="1"/>
    <col min="260" max="260" width="1.42578125" style="123" customWidth="1"/>
    <col min="261" max="261" width="36.28515625" style="123" customWidth="1"/>
    <col min="262" max="262" width="14.5703125" style="123" customWidth="1"/>
    <col min="263" max="263" width="15" style="123" customWidth="1"/>
    <col min="264" max="264" width="12.5703125" style="123" customWidth="1"/>
    <col min="265" max="265" width="3.5703125" style="123" customWidth="1"/>
    <col min="266" max="266" width="8.85546875" style="123" customWidth="1"/>
    <col min="267" max="267" width="10" style="123" customWidth="1"/>
    <col min="268" max="268" width="10.85546875" style="123" customWidth="1"/>
    <col min="269" max="269" width="12.42578125" style="123" customWidth="1"/>
    <col min="270" max="270" width="14.85546875" style="123" customWidth="1"/>
    <col min="271" max="271" width="8.28515625" style="123" customWidth="1"/>
    <col min="272" max="272" width="9" style="123" customWidth="1"/>
    <col min="273" max="273" width="8.7109375" style="123" customWidth="1"/>
    <col min="274" max="274" width="8.42578125" style="123" customWidth="1"/>
    <col min="275" max="275" width="8.5703125" style="123" customWidth="1"/>
    <col min="276" max="276" width="8.7109375" style="123" customWidth="1"/>
    <col min="277" max="512" width="11.42578125" style="123"/>
    <col min="513" max="513" width="1.7109375" style="123" customWidth="1"/>
    <col min="514" max="514" width="35" style="123" customWidth="1"/>
    <col min="515" max="515" width="37.5703125" style="123" customWidth="1"/>
    <col min="516" max="516" width="1.42578125" style="123" customWidth="1"/>
    <col min="517" max="517" width="36.28515625" style="123" customWidth="1"/>
    <col min="518" max="518" width="14.5703125" style="123" customWidth="1"/>
    <col min="519" max="519" width="15" style="123" customWidth="1"/>
    <col min="520" max="520" width="12.5703125" style="123" customWidth="1"/>
    <col min="521" max="521" width="3.5703125" style="123" customWidth="1"/>
    <col min="522" max="522" width="8.85546875" style="123" customWidth="1"/>
    <col min="523" max="523" width="10" style="123" customWidth="1"/>
    <col min="524" max="524" width="10.85546875" style="123" customWidth="1"/>
    <col min="525" max="525" width="12.42578125" style="123" customWidth="1"/>
    <col min="526" max="526" width="14.85546875" style="123" customWidth="1"/>
    <col min="527" max="527" width="8.28515625" style="123" customWidth="1"/>
    <col min="528" max="528" width="9" style="123" customWidth="1"/>
    <col min="529" max="529" width="8.7109375" style="123" customWidth="1"/>
    <col min="530" max="530" width="8.42578125" style="123" customWidth="1"/>
    <col min="531" max="531" width="8.5703125" style="123" customWidth="1"/>
    <col min="532" max="532" width="8.7109375" style="123" customWidth="1"/>
    <col min="533" max="768" width="11.42578125" style="123"/>
    <col min="769" max="769" width="1.7109375" style="123" customWidth="1"/>
    <col min="770" max="770" width="35" style="123" customWidth="1"/>
    <col min="771" max="771" width="37.5703125" style="123" customWidth="1"/>
    <col min="772" max="772" width="1.42578125" style="123" customWidth="1"/>
    <col min="773" max="773" width="36.28515625" style="123" customWidth="1"/>
    <col min="774" max="774" width="14.5703125" style="123" customWidth="1"/>
    <col min="775" max="775" width="15" style="123" customWidth="1"/>
    <col min="776" max="776" width="12.5703125" style="123" customWidth="1"/>
    <col min="777" max="777" width="3.5703125" style="123" customWidth="1"/>
    <col min="778" max="778" width="8.85546875" style="123" customWidth="1"/>
    <col min="779" max="779" width="10" style="123" customWidth="1"/>
    <col min="780" max="780" width="10.85546875" style="123" customWidth="1"/>
    <col min="781" max="781" width="12.42578125" style="123" customWidth="1"/>
    <col min="782" max="782" width="14.85546875" style="123" customWidth="1"/>
    <col min="783" max="783" width="8.28515625" style="123" customWidth="1"/>
    <col min="784" max="784" width="9" style="123" customWidth="1"/>
    <col min="785" max="785" width="8.7109375" style="123" customWidth="1"/>
    <col min="786" max="786" width="8.42578125" style="123" customWidth="1"/>
    <col min="787" max="787" width="8.5703125" style="123" customWidth="1"/>
    <col min="788" max="788" width="8.7109375" style="123" customWidth="1"/>
    <col min="789" max="1024" width="11.42578125" style="123"/>
    <col min="1025" max="1025" width="1.7109375" style="123" customWidth="1"/>
    <col min="1026" max="1026" width="35" style="123" customWidth="1"/>
    <col min="1027" max="1027" width="37.5703125" style="123" customWidth="1"/>
    <col min="1028" max="1028" width="1.42578125" style="123" customWidth="1"/>
    <col min="1029" max="1029" width="36.28515625" style="123" customWidth="1"/>
    <col min="1030" max="1030" width="14.5703125" style="123" customWidth="1"/>
    <col min="1031" max="1031" width="15" style="123" customWidth="1"/>
    <col min="1032" max="1032" width="12.5703125" style="123" customWidth="1"/>
    <col min="1033" max="1033" width="3.5703125" style="123" customWidth="1"/>
    <col min="1034" max="1034" width="8.85546875" style="123" customWidth="1"/>
    <col min="1035" max="1035" width="10" style="123" customWidth="1"/>
    <col min="1036" max="1036" width="10.85546875" style="123" customWidth="1"/>
    <col min="1037" max="1037" width="12.42578125" style="123" customWidth="1"/>
    <col min="1038" max="1038" width="14.85546875" style="123" customWidth="1"/>
    <col min="1039" max="1039" width="8.28515625" style="123" customWidth="1"/>
    <col min="1040" max="1040" width="9" style="123" customWidth="1"/>
    <col min="1041" max="1041" width="8.7109375" style="123" customWidth="1"/>
    <col min="1042" max="1042" width="8.42578125" style="123" customWidth="1"/>
    <col min="1043" max="1043" width="8.5703125" style="123" customWidth="1"/>
    <col min="1044" max="1044" width="8.7109375" style="123" customWidth="1"/>
    <col min="1045" max="1280" width="11.42578125" style="123"/>
    <col min="1281" max="1281" width="1.7109375" style="123" customWidth="1"/>
    <col min="1282" max="1282" width="35" style="123" customWidth="1"/>
    <col min="1283" max="1283" width="37.5703125" style="123" customWidth="1"/>
    <col min="1284" max="1284" width="1.42578125" style="123" customWidth="1"/>
    <col min="1285" max="1285" width="36.28515625" style="123" customWidth="1"/>
    <col min="1286" max="1286" width="14.5703125" style="123" customWidth="1"/>
    <col min="1287" max="1287" width="15" style="123" customWidth="1"/>
    <col min="1288" max="1288" width="12.5703125" style="123" customWidth="1"/>
    <col min="1289" max="1289" width="3.5703125" style="123" customWidth="1"/>
    <col min="1290" max="1290" width="8.85546875" style="123" customWidth="1"/>
    <col min="1291" max="1291" width="10" style="123" customWidth="1"/>
    <col min="1292" max="1292" width="10.85546875" style="123" customWidth="1"/>
    <col min="1293" max="1293" width="12.42578125" style="123" customWidth="1"/>
    <col min="1294" max="1294" width="14.85546875" style="123" customWidth="1"/>
    <col min="1295" max="1295" width="8.28515625" style="123" customWidth="1"/>
    <col min="1296" max="1296" width="9" style="123" customWidth="1"/>
    <col min="1297" max="1297" width="8.7109375" style="123" customWidth="1"/>
    <col min="1298" max="1298" width="8.42578125" style="123" customWidth="1"/>
    <col min="1299" max="1299" width="8.5703125" style="123" customWidth="1"/>
    <col min="1300" max="1300" width="8.7109375" style="123" customWidth="1"/>
    <col min="1301" max="1536" width="11.42578125" style="123"/>
    <col min="1537" max="1537" width="1.7109375" style="123" customWidth="1"/>
    <col min="1538" max="1538" width="35" style="123" customWidth="1"/>
    <col min="1539" max="1539" width="37.5703125" style="123" customWidth="1"/>
    <col min="1540" max="1540" width="1.42578125" style="123" customWidth="1"/>
    <col min="1541" max="1541" width="36.28515625" style="123" customWidth="1"/>
    <col min="1542" max="1542" width="14.5703125" style="123" customWidth="1"/>
    <col min="1543" max="1543" width="15" style="123" customWidth="1"/>
    <col min="1544" max="1544" width="12.5703125" style="123" customWidth="1"/>
    <col min="1545" max="1545" width="3.5703125" style="123" customWidth="1"/>
    <col min="1546" max="1546" width="8.85546875" style="123" customWidth="1"/>
    <col min="1547" max="1547" width="10" style="123" customWidth="1"/>
    <col min="1548" max="1548" width="10.85546875" style="123" customWidth="1"/>
    <col min="1549" max="1549" width="12.42578125" style="123" customWidth="1"/>
    <col min="1550" max="1550" width="14.85546875" style="123" customWidth="1"/>
    <col min="1551" max="1551" width="8.28515625" style="123" customWidth="1"/>
    <col min="1552" max="1552" width="9" style="123" customWidth="1"/>
    <col min="1553" max="1553" width="8.7109375" style="123" customWidth="1"/>
    <col min="1554" max="1554" width="8.42578125" style="123" customWidth="1"/>
    <col min="1555" max="1555" width="8.5703125" style="123" customWidth="1"/>
    <col min="1556" max="1556" width="8.7109375" style="123" customWidth="1"/>
    <col min="1557" max="1792" width="11.42578125" style="123"/>
    <col min="1793" max="1793" width="1.7109375" style="123" customWidth="1"/>
    <col min="1794" max="1794" width="35" style="123" customWidth="1"/>
    <col min="1795" max="1795" width="37.5703125" style="123" customWidth="1"/>
    <col min="1796" max="1796" width="1.42578125" style="123" customWidth="1"/>
    <col min="1797" max="1797" width="36.28515625" style="123" customWidth="1"/>
    <col min="1798" max="1798" width="14.5703125" style="123" customWidth="1"/>
    <col min="1799" max="1799" width="15" style="123" customWidth="1"/>
    <col min="1800" max="1800" width="12.5703125" style="123" customWidth="1"/>
    <col min="1801" max="1801" width="3.5703125" style="123" customWidth="1"/>
    <col min="1802" max="1802" width="8.85546875" style="123" customWidth="1"/>
    <col min="1803" max="1803" width="10" style="123" customWidth="1"/>
    <col min="1804" max="1804" width="10.85546875" style="123" customWidth="1"/>
    <col min="1805" max="1805" width="12.42578125" style="123" customWidth="1"/>
    <col min="1806" max="1806" width="14.85546875" style="123" customWidth="1"/>
    <col min="1807" max="1807" width="8.28515625" style="123" customWidth="1"/>
    <col min="1808" max="1808" width="9" style="123" customWidth="1"/>
    <col min="1809" max="1809" width="8.7109375" style="123" customWidth="1"/>
    <col min="1810" max="1810" width="8.42578125" style="123" customWidth="1"/>
    <col min="1811" max="1811" width="8.5703125" style="123" customWidth="1"/>
    <col min="1812" max="1812" width="8.7109375" style="123" customWidth="1"/>
    <col min="1813" max="2048" width="11.42578125" style="123"/>
    <col min="2049" max="2049" width="1.7109375" style="123" customWidth="1"/>
    <col min="2050" max="2050" width="35" style="123" customWidth="1"/>
    <col min="2051" max="2051" width="37.5703125" style="123" customWidth="1"/>
    <col min="2052" max="2052" width="1.42578125" style="123" customWidth="1"/>
    <col min="2053" max="2053" width="36.28515625" style="123" customWidth="1"/>
    <col min="2054" max="2054" width="14.5703125" style="123" customWidth="1"/>
    <col min="2055" max="2055" width="15" style="123" customWidth="1"/>
    <col min="2056" max="2056" width="12.5703125" style="123" customWidth="1"/>
    <col min="2057" max="2057" width="3.5703125" style="123" customWidth="1"/>
    <col min="2058" max="2058" width="8.85546875" style="123" customWidth="1"/>
    <col min="2059" max="2059" width="10" style="123" customWidth="1"/>
    <col min="2060" max="2060" width="10.85546875" style="123" customWidth="1"/>
    <col min="2061" max="2061" width="12.42578125" style="123" customWidth="1"/>
    <col min="2062" max="2062" width="14.85546875" style="123" customWidth="1"/>
    <col min="2063" max="2063" width="8.28515625" style="123" customWidth="1"/>
    <col min="2064" max="2064" width="9" style="123" customWidth="1"/>
    <col min="2065" max="2065" width="8.7109375" style="123" customWidth="1"/>
    <col min="2066" max="2066" width="8.42578125" style="123" customWidth="1"/>
    <col min="2067" max="2067" width="8.5703125" style="123" customWidth="1"/>
    <col min="2068" max="2068" width="8.7109375" style="123" customWidth="1"/>
    <col min="2069" max="2304" width="11.42578125" style="123"/>
    <col min="2305" max="2305" width="1.7109375" style="123" customWidth="1"/>
    <col min="2306" max="2306" width="35" style="123" customWidth="1"/>
    <col min="2307" max="2307" width="37.5703125" style="123" customWidth="1"/>
    <col min="2308" max="2308" width="1.42578125" style="123" customWidth="1"/>
    <col min="2309" max="2309" width="36.28515625" style="123" customWidth="1"/>
    <col min="2310" max="2310" width="14.5703125" style="123" customWidth="1"/>
    <col min="2311" max="2311" width="15" style="123" customWidth="1"/>
    <col min="2312" max="2312" width="12.5703125" style="123" customWidth="1"/>
    <col min="2313" max="2313" width="3.5703125" style="123" customWidth="1"/>
    <col min="2314" max="2314" width="8.85546875" style="123" customWidth="1"/>
    <col min="2315" max="2315" width="10" style="123" customWidth="1"/>
    <col min="2316" max="2316" width="10.85546875" style="123" customWidth="1"/>
    <col min="2317" max="2317" width="12.42578125" style="123" customWidth="1"/>
    <col min="2318" max="2318" width="14.85546875" style="123" customWidth="1"/>
    <col min="2319" max="2319" width="8.28515625" style="123" customWidth="1"/>
    <col min="2320" max="2320" width="9" style="123" customWidth="1"/>
    <col min="2321" max="2321" width="8.7109375" style="123" customWidth="1"/>
    <col min="2322" max="2322" width="8.42578125" style="123" customWidth="1"/>
    <col min="2323" max="2323" width="8.5703125" style="123" customWidth="1"/>
    <col min="2324" max="2324" width="8.7109375" style="123" customWidth="1"/>
    <col min="2325" max="2560" width="11.42578125" style="123"/>
    <col min="2561" max="2561" width="1.7109375" style="123" customWidth="1"/>
    <col min="2562" max="2562" width="35" style="123" customWidth="1"/>
    <col min="2563" max="2563" width="37.5703125" style="123" customWidth="1"/>
    <col min="2564" max="2564" width="1.42578125" style="123" customWidth="1"/>
    <col min="2565" max="2565" width="36.28515625" style="123" customWidth="1"/>
    <col min="2566" max="2566" width="14.5703125" style="123" customWidth="1"/>
    <col min="2567" max="2567" width="15" style="123" customWidth="1"/>
    <col min="2568" max="2568" width="12.5703125" style="123" customWidth="1"/>
    <col min="2569" max="2569" width="3.5703125" style="123" customWidth="1"/>
    <col min="2570" max="2570" width="8.85546875" style="123" customWidth="1"/>
    <col min="2571" max="2571" width="10" style="123" customWidth="1"/>
    <col min="2572" max="2572" width="10.85546875" style="123" customWidth="1"/>
    <col min="2573" max="2573" width="12.42578125" style="123" customWidth="1"/>
    <col min="2574" max="2574" width="14.85546875" style="123" customWidth="1"/>
    <col min="2575" max="2575" width="8.28515625" style="123" customWidth="1"/>
    <col min="2576" max="2576" width="9" style="123" customWidth="1"/>
    <col min="2577" max="2577" width="8.7109375" style="123" customWidth="1"/>
    <col min="2578" max="2578" width="8.42578125" style="123" customWidth="1"/>
    <col min="2579" max="2579" width="8.5703125" style="123" customWidth="1"/>
    <col min="2580" max="2580" width="8.7109375" style="123" customWidth="1"/>
    <col min="2581" max="2816" width="11.42578125" style="123"/>
    <col min="2817" max="2817" width="1.7109375" style="123" customWidth="1"/>
    <col min="2818" max="2818" width="35" style="123" customWidth="1"/>
    <col min="2819" max="2819" width="37.5703125" style="123" customWidth="1"/>
    <col min="2820" max="2820" width="1.42578125" style="123" customWidth="1"/>
    <col min="2821" max="2821" width="36.28515625" style="123" customWidth="1"/>
    <col min="2822" max="2822" width="14.5703125" style="123" customWidth="1"/>
    <col min="2823" max="2823" width="15" style="123" customWidth="1"/>
    <col min="2824" max="2824" width="12.5703125" style="123" customWidth="1"/>
    <col min="2825" max="2825" width="3.5703125" style="123" customWidth="1"/>
    <col min="2826" max="2826" width="8.85546875" style="123" customWidth="1"/>
    <col min="2827" max="2827" width="10" style="123" customWidth="1"/>
    <col min="2828" max="2828" width="10.85546875" style="123" customWidth="1"/>
    <col min="2829" max="2829" width="12.42578125" style="123" customWidth="1"/>
    <col min="2830" max="2830" width="14.85546875" style="123" customWidth="1"/>
    <col min="2831" max="2831" width="8.28515625" style="123" customWidth="1"/>
    <col min="2832" max="2832" width="9" style="123" customWidth="1"/>
    <col min="2833" max="2833" width="8.7109375" style="123" customWidth="1"/>
    <col min="2834" max="2834" width="8.42578125" style="123" customWidth="1"/>
    <col min="2835" max="2835" width="8.5703125" style="123" customWidth="1"/>
    <col min="2836" max="2836" width="8.7109375" style="123" customWidth="1"/>
    <col min="2837" max="3072" width="11.42578125" style="123"/>
    <col min="3073" max="3073" width="1.7109375" style="123" customWidth="1"/>
    <col min="3074" max="3074" width="35" style="123" customWidth="1"/>
    <col min="3075" max="3075" width="37.5703125" style="123" customWidth="1"/>
    <col min="3076" max="3076" width="1.42578125" style="123" customWidth="1"/>
    <col min="3077" max="3077" width="36.28515625" style="123" customWidth="1"/>
    <col min="3078" max="3078" width="14.5703125" style="123" customWidth="1"/>
    <col min="3079" max="3079" width="15" style="123" customWidth="1"/>
    <col min="3080" max="3080" width="12.5703125" style="123" customWidth="1"/>
    <col min="3081" max="3081" width="3.5703125" style="123" customWidth="1"/>
    <col min="3082" max="3082" width="8.85546875" style="123" customWidth="1"/>
    <col min="3083" max="3083" width="10" style="123" customWidth="1"/>
    <col min="3084" max="3084" width="10.85546875" style="123" customWidth="1"/>
    <col min="3085" max="3085" width="12.42578125" style="123" customWidth="1"/>
    <col min="3086" max="3086" width="14.85546875" style="123" customWidth="1"/>
    <col min="3087" max="3087" width="8.28515625" style="123" customWidth="1"/>
    <col min="3088" max="3088" width="9" style="123" customWidth="1"/>
    <col min="3089" max="3089" width="8.7109375" style="123" customWidth="1"/>
    <col min="3090" max="3090" width="8.42578125" style="123" customWidth="1"/>
    <col min="3091" max="3091" width="8.5703125" style="123" customWidth="1"/>
    <col min="3092" max="3092" width="8.7109375" style="123" customWidth="1"/>
    <col min="3093" max="3328" width="11.42578125" style="123"/>
    <col min="3329" max="3329" width="1.7109375" style="123" customWidth="1"/>
    <col min="3330" max="3330" width="35" style="123" customWidth="1"/>
    <col min="3331" max="3331" width="37.5703125" style="123" customWidth="1"/>
    <col min="3332" max="3332" width="1.42578125" style="123" customWidth="1"/>
    <col min="3333" max="3333" width="36.28515625" style="123" customWidth="1"/>
    <col min="3334" max="3334" width="14.5703125" style="123" customWidth="1"/>
    <col min="3335" max="3335" width="15" style="123" customWidth="1"/>
    <col min="3336" max="3336" width="12.5703125" style="123" customWidth="1"/>
    <col min="3337" max="3337" width="3.5703125" style="123" customWidth="1"/>
    <col min="3338" max="3338" width="8.85546875" style="123" customWidth="1"/>
    <col min="3339" max="3339" width="10" style="123" customWidth="1"/>
    <col min="3340" max="3340" width="10.85546875" style="123" customWidth="1"/>
    <col min="3341" max="3341" width="12.42578125" style="123" customWidth="1"/>
    <col min="3342" max="3342" width="14.85546875" style="123" customWidth="1"/>
    <col min="3343" max="3343" width="8.28515625" style="123" customWidth="1"/>
    <col min="3344" max="3344" width="9" style="123" customWidth="1"/>
    <col min="3345" max="3345" width="8.7109375" style="123" customWidth="1"/>
    <col min="3346" max="3346" width="8.42578125" style="123" customWidth="1"/>
    <col min="3347" max="3347" width="8.5703125" style="123" customWidth="1"/>
    <col min="3348" max="3348" width="8.7109375" style="123" customWidth="1"/>
    <col min="3349" max="3584" width="11.42578125" style="123"/>
    <col min="3585" max="3585" width="1.7109375" style="123" customWidth="1"/>
    <col min="3586" max="3586" width="35" style="123" customWidth="1"/>
    <col min="3587" max="3587" width="37.5703125" style="123" customWidth="1"/>
    <col min="3588" max="3588" width="1.42578125" style="123" customWidth="1"/>
    <col min="3589" max="3589" width="36.28515625" style="123" customWidth="1"/>
    <col min="3590" max="3590" width="14.5703125" style="123" customWidth="1"/>
    <col min="3591" max="3591" width="15" style="123" customWidth="1"/>
    <col min="3592" max="3592" width="12.5703125" style="123" customWidth="1"/>
    <col min="3593" max="3593" width="3.5703125" style="123" customWidth="1"/>
    <col min="3594" max="3594" width="8.85546875" style="123" customWidth="1"/>
    <col min="3595" max="3595" width="10" style="123" customWidth="1"/>
    <col min="3596" max="3596" width="10.85546875" style="123" customWidth="1"/>
    <col min="3597" max="3597" width="12.42578125" style="123" customWidth="1"/>
    <col min="3598" max="3598" width="14.85546875" style="123" customWidth="1"/>
    <col min="3599" max="3599" width="8.28515625" style="123" customWidth="1"/>
    <col min="3600" max="3600" width="9" style="123" customWidth="1"/>
    <col min="3601" max="3601" width="8.7109375" style="123" customWidth="1"/>
    <col min="3602" max="3602" width="8.42578125" style="123" customWidth="1"/>
    <col min="3603" max="3603" width="8.5703125" style="123" customWidth="1"/>
    <col min="3604" max="3604" width="8.7109375" style="123" customWidth="1"/>
    <col min="3605" max="3840" width="11.42578125" style="123"/>
    <col min="3841" max="3841" width="1.7109375" style="123" customWidth="1"/>
    <col min="3842" max="3842" width="35" style="123" customWidth="1"/>
    <col min="3843" max="3843" width="37.5703125" style="123" customWidth="1"/>
    <col min="3844" max="3844" width="1.42578125" style="123" customWidth="1"/>
    <col min="3845" max="3845" width="36.28515625" style="123" customWidth="1"/>
    <col min="3846" max="3846" width="14.5703125" style="123" customWidth="1"/>
    <col min="3847" max="3847" width="15" style="123" customWidth="1"/>
    <col min="3848" max="3848" width="12.5703125" style="123" customWidth="1"/>
    <col min="3849" max="3849" width="3.5703125" style="123" customWidth="1"/>
    <col min="3850" max="3850" width="8.85546875" style="123" customWidth="1"/>
    <col min="3851" max="3851" width="10" style="123" customWidth="1"/>
    <col min="3852" max="3852" width="10.85546875" style="123" customWidth="1"/>
    <col min="3853" max="3853" width="12.42578125" style="123" customWidth="1"/>
    <col min="3854" max="3854" width="14.85546875" style="123" customWidth="1"/>
    <col min="3855" max="3855" width="8.28515625" style="123" customWidth="1"/>
    <col min="3856" max="3856" width="9" style="123" customWidth="1"/>
    <col min="3857" max="3857" width="8.7109375" style="123" customWidth="1"/>
    <col min="3858" max="3858" width="8.42578125" style="123" customWidth="1"/>
    <col min="3859" max="3859" width="8.5703125" style="123" customWidth="1"/>
    <col min="3860" max="3860" width="8.7109375" style="123" customWidth="1"/>
    <col min="3861" max="4096" width="11.42578125" style="123"/>
    <col min="4097" max="4097" width="1.7109375" style="123" customWidth="1"/>
    <col min="4098" max="4098" width="35" style="123" customWidth="1"/>
    <col min="4099" max="4099" width="37.5703125" style="123" customWidth="1"/>
    <col min="4100" max="4100" width="1.42578125" style="123" customWidth="1"/>
    <col min="4101" max="4101" width="36.28515625" style="123" customWidth="1"/>
    <col min="4102" max="4102" width="14.5703125" style="123" customWidth="1"/>
    <col min="4103" max="4103" width="15" style="123" customWidth="1"/>
    <col min="4104" max="4104" width="12.5703125" style="123" customWidth="1"/>
    <col min="4105" max="4105" width="3.5703125" style="123" customWidth="1"/>
    <col min="4106" max="4106" width="8.85546875" style="123" customWidth="1"/>
    <col min="4107" max="4107" width="10" style="123" customWidth="1"/>
    <col min="4108" max="4108" width="10.85546875" style="123" customWidth="1"/>
    <col min="4109" max="4109" width="12.42578125" style="123" customWidth="1"/>
    <col min="4110" max="4110" width="14.85546875" style="123" customWidth="1"/>
    <col min="4111" max="4111" width="8.28515625" style="123" customWidth="1"/>
    <col min="4112" max="4112" width="9" style="123" customWidth="1"/>
    <col min="4113" max="4113" width="8.7109375" style="123" customWidth="1"/>
    <col min="4114" max="4114" width="8.42578125" style="123" customWidth="1"/>
    <col min="4115" max="4115" width="8.5703125" style="123" customWidth="1"/>
    <col min="4116" max="4116" width="8.7109375" style="123" customWidth="1"/>
    <col min="4117" max="4352" width="11.42578125" style="123"/>
    <col min="4353" max="4353" width="1.7109375" style="123" customWidth="1"/>
    <col min="4354" max="4354" width="35" style="123" customWidth="1"/>
    <col min="4355" max="4355" width="37.5703125" style="123" customWidth="1"/>
    <col min="4356" max="4356" width="1.42578125" style="123" customWidth="1"/>
    <col min="4357" max="4357" width="36.28515625" style="123" customWidth="1"/>
    <col min="4358" max="4358" width="14.5703125" style="123" customWidth="1"/>
    <col min="4359" max="4359" width="15" style="123" customWidth="1"/>
    <col min="4360" max="4360" width="12.5703125" style="123" customWidth="1"/>
    <col min="4361" max="4361" width="3.5703125" style="123" customWidth="1"/>
    <col min="4362" max="4362" width="8.85546875" style="123" customWidth="1"/>
    <col min="4363" max="4363" width="10" style="123" customWidth="1"/>
    <col min="4364" max="4364" width="10.85546875" style="123" customWidth="1"/>
    <col min="4365" max="4365" width="12.42578125" style="123" customWidth="1"/>
    <col min="4366" max="4366" width="14.85546875" style="123" customWidth="1"/>
    <col min="4367" max="4367" width="8.28515625" style="123" customWidth="1"/>
    <col min="4368" max="4368" width="9" style="123" customWidth="1"/>
    <col min="4369" max="4369" width="8.7109375" style="123" customWidth="1"/>
    <col min="4370" max="4370" width="8.42578125" style="123" customWidth="1"/>
    <col min="4371" max="4371" width="8.5703125" style="123" customWidth="1"/>
    <col min="4372" max="4372" width="8.7109375" style="123" customWidth="1"/>
    <col min="4373" max="4608" width="11.42578125" style="123"/>
    <col min="4609" max="4609" width="1.7109375" style="123" customWidth="1"/>
    <col min="4610" max="4610" width="35" style="123" customWidth="1"/>
    <col min="4611" max="4611" width="37.5703125" style="123" customWidth="1"/>
    <col min="4612" max="4612" width="1.42578125" style="123" customWidth="1"/>
    <col min="4613" max="4613" width="36.28515625" style="123" customWidth="1"/>
    <col min="4614" max="4614" width="14.5703125" style="123" customWidth="1"/>
    <col min="4615" max="4615" width="15" style="123" customWidth="1"/>
    <col min="4616" max="4616" width="12.5703125" style="123" customWidth="1"/>
    <col min="4617" max="4617" width="3.5703125" style="123" customWidth="1"/>
    <col min="4618" max="4618" width="8.85546875" style="123" customWidth="1"/>
    <col min="4619" max="4619" width="10" style="123" customWidth="1"/>
    <col min="4620" max="4620" width="10.85546875" style="123" customWidth="1"/>
    <col min="4621" max="4621" width="12.42578125" style="123" customWidth="1"/>
    <col min="4622" max="4622" width="14.85546875" style="123" customWidth="1"/>
    <col min="4623" max="4623" width="8.28515625" style="123" customWidth="1"/>
    <col min="4624" max="4624" width="9" style="123" customWidth="1"/>
    <col min="4625" max="4625" width="8.7109375" style="123" customWidth="1"/>
    <col min="4626" max="4626" width="8.42578125" style="123" customWidth="1"/>
    <col min="4627" max="4627" width="8.5703125" style="123" customWidth="1"/>
    <col min="4628" max="4628" width="8.7109375" style="123" customWidth="1"/>
    <col min="4629" max="4864" width="11.42578125" style="123"/>
    <col min="4865" max="4865" width="1.7109375" style="123" customWidth="1"/>
    <col min="4866" max="4866" width="35" style="123" customWidth="1"/>
    <col min="4867" max="4867" width="37.5703125" style="123" customWidth="1"/>
    <col min="4868" max="4868" width="1.42578125" style="123" customWidth="1"/>
    <col min="4869" max="4869" width="36.28515625" style="123" customWidth="1"/>
    <col min="4870" max="4870" width="14.5703125" style="123" customWidth="1"/>
    <col min="4871" max="4871" width="15" style="123" customWidth="1"/>
    <col min="4872" max="4872" width="12.5703125" style="123" customWidth="1"/>
    <col min="4873" max="4873" width="3.5703125" style="123" customWidth="1"/>
    <col min="4874" max="4874" width="8.85546875" style="123" customWidth="1"/>
    <col min="4875" max="4875" width="10" style="123" customWidth="1"/>
    <col min="4876" max="4876" width="10.85546875" style="123" customWidth="1"/>
    <col min="4877" max="4877" width="12.42578125" style="123" customWidth="1"/>
    <col min="4878" max="4878" width="14.85546875" style="123" customWidth="1"/>
    <col min="4879" max="4879" width="8.28515625" style="123" customWidth="1"/>
    <col min="4880" max="4880" width="9" style="123" customWidth="1"/>
    <col min="4881" max="4881" width="8.7109375" style="123" customWidth="1"/>
    <col min="4882" max="4882" width="8.42578125" style="123" customWidth="1"/>
    <col min="4883" max="4883" width="8.5703125" style="123" customWidth="1"/>
    <col min="4884" max="4884" width="8.7109375" style="123" customWidth="1"/>
    <col min="4885" max="5120" width="11.42578125" style="123"/>
    <col min="5121" max="5121" width="1.7109375" style="123" customWidth="1"/>
    <col min="5122" max="5122" width="35" style="123" customWidth="1"/>
    <col min="5123" max="5123" width="37.5703125" style="123" customWidth="1"/>
    <col min="5124" max="5124" width="1.42578125" style="123" customWidth="1"/>
    <col min="5125" max="5125" width="36.28515625" style="123" customWidth="1"/>
    <col min="5126" max="5126" width="14.5703125" style="123" customWidth="1"/>
    <col min="5127" max="5127" width="15" style="123" customWidth="1"/>
    <col min="5128" max="5128" width="12.5703125" style="123" customWidth="1"/>
    <col min="5129" max="5129" width="3.5703125" style="123" customWidth="1"/>
    <col min="5130" max="5130" width="8.85546875" style="123" customWidth="1"/>
    <col min="5131" max="5131" width="10" style="123" customWidth="1"/>
    <col min="5132" max="5132" width="10.85546875" style="123" customWidth="1"/>
    <col min="5133" max="5133" width="12.42578125" style="123" customWidth="1"/>
    <col min="5134" max="5134" width="14.85546875" style="123" customWidth="1"/>
    <col min="5135" max="5135" width="8.28515625" style="123" customWidth="1"/>
    <col min="5136" max="5136" width="9" style="123" customWidth="1"/>
    <col min="5137" max="5137" width="8.7109375" style="123" customWidth="1"/>
    <col min="5138" max="5138" width="8.42578125" style="123" customWidth="1"/>
    <col min="5139" max="5139" width="8.5703125" style="123" customWidth="1"/>
    <col min="5140" max="5140" width="8.7109375" style="123" customWidth="1"/>
    <col min="5141" max="5376" width="11.42578125" style="123"/>
    <col min="5377" max="5377" width="1.7109375" style="123" customWidth="1"/>
    <col min="5378" max="5378" width="35" style="123" customWidth="1"/>
    <col min="5379" max="5379" width="37.5703125" style="123" customWidth="1"/>
    <col min="5380" max="5380" width="1.42578125" style="123" customWidth="1"/>
    <col min="5381" max="5381" width="36.28515625" style="123" customWidth="1"/>
    <col min="5382" max="5382" width="14.5703125" style="123" customWidth="1"/>
    <col min="5383" max="5383" width="15" style="123" customWidth="1"/>
    <col min="5384" max="5384" width="12.5703125" style="123" customWidth="1"/>
    <col min="5385" max="5385" width="3.5703125" style="123" customWidth="1"/>
    <col min="5386" max="5386" width="8.85546875" style="123" customWidth="1"/>
    <col min="5387" max="5387" width="10" style="123" customWidth="1"/>
    <col min="5388" max="5388" width="10.85546875" style="123" customWidth="1"/>
    <col min="5389" max="5389" width="12.42578125" style="123" customWidth="1"/>
    <col min="5390" max="5390" width="14.85546875" style="123" customWidth="1"/>
    <col min="5391" max="5391" width="8.28515625" style="123" customWidth="1"/>
    <col min="5392" max="5392" width="9" style="123" customWidth="1"/>
    <col min="5393" max="5393" width="8.7109375" style="123" customWidth="1"/>
    <col min="5394" max="5394" width="8.42578125" style="123" customWidth="1"/>
    <col min="5395" max="5395" width="8.5703125" style="123" customWidth="1"/>
    <col min="5396" max="5396" width="8.7109375" style="123" customWidth="1"/>
    <col min="5397" max="5632" width="11.42578125" style="123"/>
    <col min="5633" max="5633" width="1.7109375" style="123" customWidth="1"/>
    <col min="5634" max="5634" width="35" style="123" customWidth="1"/>
    <col min="5635" max="5635" width="37.5703125" style="123" customWidth="1"/>
    <col min="5636" max="5636" width="1.42578125" style="123" customWidth="1"/>
    <col min="5637" max="5637" width="36.28515625" style="123" customWidth="1"/>
    <col min="5638" max="5638" width="14.5703125" style="123" customWidth="1"/>
    <col min="5639" max="5639" width="15" style="123" customWidth="1"/>
    <col min="5640" max="5640" width="12.5703125" style="123" customWidth="1"/>
    <col min="5641" max="5641" width="3.5703125" style="123" customWidth="1"/>
    <col min="5642" max="5642" width="8.85546875" style="123" customWidth="1"/>
    <col min="5643" max="5643" width="10" style="123" customWidth="1"/>
    <col min="5644" max="5644" width="10.85546875" style="123" customWidth="1"/>
    <col min="5645" max="5645" width="12.42578125" style="123" customWidth="1"/>
    <col min="5646" max="5646" width="14.85546875" style="123" customWidth="1"/>
    <col min="5647" max="5647" width="8.28515625" style="123" customWidth="1"/>
    <col min="5648" max="5648" width="9" style="123" customWidth="1"/>
    <col min="5649" max="5649" width="8.7109375" style="123" customWidth="1"/>
    <col min="5650" max="5650" width="8.42578125" style="123" customWidth="1"/>
    <col min="5651" max="5651" width="8.5703125" style="123" customWidth="1"/>
    <col min="5652" max="5652" width="8.7109375" style="123" customWidth="1"/>
    <col min="5653" max="5888" width="11.42578125" style="123"/>
    <col min="5889" max="5889" width="1.7109375" style="123" customWidth="1"/>
    <col min="5890" max="5890" width="35" style="123" customWidth="1"/>
    <col min="5891" max="5891" width="37.5703125" style="123" customWidth="1"/>
    <col min="5892" max="5892" width="1.42578125" style="123" customWidth="1"/>
    <col min="5893" max="5893" width="36.28515625" style="123" customWidth="1"/>
    <col min="5894" max="5894" width="14.5703125" style="123" customWidth="1"/>
    <col min="5895" max="5895" width="15" style="123" customWidth="1"/>
    <col min="5896" max="5896" width="12.5703125" style="123" customWidth="1"/>
    <col min="5897" max="5897" width="3.5703125" style="123" customWidth="1"/>
    <col min="5898" max="5898" width="8.85546875" style="123" customWidth="1"/>
    <col min="5899" max="5899" width="10" style="123" customWidth="1"/>
    <col min="5900" max="5900" width="10.85546875" style="123" customWidth="1"/>
    <col min="5901" max="5901" width="12.42578125" style="123" customWidth="1"/>
    <col min="5902" max="5902" width="14.85546875" style="123" customWidth="1"/>
    <col min="5903" max="5903" width="8.28515625" style="123" customWidth="1"/>
    <col min="5904" max="5904" width="9" style="123" customWidth="1"/>
    <col min="5905" max="5905" width="8.7109375" style="123" customWidth="1"/>
    <col min="5906" max="5906" width="8.42578125" style="123" customWidth="1"/>
    <col min="5907" max="5907" width="8.5703125" style="123" customWidth="1"/>
    <col min="5908" max="5908" width="8.7109375" style="123" customWidth="1"/>
    <col min="5909" max="6144" width="11.42578125" style="123"/>
    <col min="6145" max="6145" width="1.7109375" style="123" customWidth="1"/>
    <col min="6146" max="6146" width="35" style="123" customWidth="1"/>
    <col min="6147" max="6147" width="37.5703125" style="123" customWidth="1"/>
    <col min="6148" max="6148" width="1.42578125" style="123" customWidth="1"/>
    <col min="6149" max="6149" width="36.28515625" style="123" customWidth="1"/>
    <col min="6150" max="6150" width="14.5703125" style="123" customWidth="1"/>
    <col min="6151" max="6151" width="15" style="123" customWidth="1"/>
    <col min="6152" max="6152" width="12.5703125" style="123" customWidth="1"/>
    <col min="6153" max="6153" width="3.5703125" style="123" customWidth="1"/>
    <col min="6154" max="6154" width="8.85546875" style="123" customWidth="1"/>
    <col min="6155" max="6155" width="10" style="123" customWidth="1"/>
    <col min="6156" max="6156" width="10.85546875" style="123" customWidth="1"/>
    <col min="6157" max="6157" width="12.42578125" style="123" customWidth="1"/>
    <col min="6158" max="6158" width="14.85546875" style="123" customWidth="1"/>
    <col min="6159" max="6159" width="8.28515625" style="123" customWidth="1"/>
    <col min="6160" max="6160" width="9" style="123" customWidth="1"/>
    <col min="6161" max="6161" width="8.7109375" style="123" customWidth="1"/>
    <col min="6162" max="6162" width="8.42578125" style="123" customWidth="1"/>
    <col min="6163" max="6163" width="8.5703125" style="123" customWidth="1"/>
    <col min="6164" max="6164" width="8.7109375" style="123" customWidth="1"/>
    <col min="6165" max="6400" width="11.42578125" style="123"/>
    <col min="6401" max="6401" width="1.7109375" style="123" customWidth="1"/>
    <col min="6402" max="6402" width="35" style="123" customWidth="1"/>
    <col min="6403" max="6403" width="37.5703125" style="123" customWidth="1"/>
    <col min="6404" max="6404" width="1.42578125" style="123" customWidth="1"/>
    <col min="6405" max="6405" width="36.28515625" style="123" customWidth="1"/>
    <col min="6406" max="6406" width="14.5703125" style="123" customWidth="1"/>
    <col min="6407" max="6407" width="15" style="123" customWidth="1"/>
    <col min="6408" max="6408" width="12.5703125" style="123" customWidth="1"/>
    <col min="6409" max="6409" width="3.5703125" style="123" customWidth="1"/>
    <col min="6410" max="6410" width="8.85546875" style="123" customWidth="1"/>
    <col min="6411" max="6411" width="10" style="123" customWidth="1"/>
    <col min="6412" max="6412" width="10.85546875" style="123" customWidth="1"/>
    <col min="6413" max="6413" width="12.42578125" style="123" customWidth="1"/>
    <col min="6414" max="6414" width="14.85546875" style="123" customWidth="1"/>
    <col min="6415" max="6415" width="8.28515625" style="123" customWidth="1"/>
    <col min="6416" max="6416" width="9" style="123" customWidth="1"/>
    <col min="6417" max="6417" width="8.7109375" style="123" customWidth="1"/>
    <col min="6418" max="6418" width="8.42578125" style="123" customWidth="1"/>
    <col min="6419" max="6419" width="8.5703125" style="123" customWidth="1"/>
    <col min="6420" max="6420" width="8.7109375" style="123" customWidth="1"/>
    <col min="6421" max="6656" width="11.42578125" style="123"/>
    <col min="6657" max="6657" width="1.7109375" style="123" customWidth="1"/>
    <col min="6658" max="6658" width="35" style="123" customWidth="1"/>
    <col min="6659" max="6659" width="37.5703125" style="123" customWidth="1"/>
    <col min="6660" max="6660" width="1.42578125" style="123" customWidth="1"/>
    <col min="6661" max="6661" width="36.28515625" style="123" customWidth="1"/>
    <col min="6662" max="6662" width="14.5703125" style="123" customWidth="1"/>
    <col min="6663" max="6663" width="15" style="123" customWidth="1"/>
    <col min="6664" max="6664" width="12.5703125" style="123" customWidth="1"/>
    <col min="6665" max="6665" width="3.5703125" style="123" customWidth="1"/>
    <col min="6666" max="6666" width="8.85546875" style="123" customWidth="1"/>
    <col min="6667" max="6667" width="10" style="123" customWidth="1"/>
    <col min="6668" max="6668" width="10.85546875" style="123" customWidth="1"/>
    <col min="6669" max="6669" width="12.42578125" style="123" customWidth="1"/>
    <col min="6670" max="6670" width="14.85546875" style="123" customWidth="1"/>
    <col min="6671" max="6671" width="8.28515625" style="123" customWidth="1"/>
    <col min="6672" max="6672" width="9" style="123" customWidth="1"/>
    <col min="6673" max="6673" width="8.7109375" style="123" customWidth="1"/>
    <col min="6674" max="6674" width="8.42578125" style="123" customWidth="1"/>
    <col min="6675" max="6675" width="8.5703125" style="123" customWidth="1"/>
    <col min="6676" max="6676" width="8.7109375" style="123" customWidth="1"/>
    <col min="6677" max="6912" width="11.42578125" style="123"/>
    <col min="6913" max="6913" width="1.7109375" style="123" customWidth="1"/>
    <col min="6914" max="6914" width="35" style="123" customWidth="1"/>
    <col min="6915" max="6915" width="37.5703125" style="123" customWidth="1"/>
    <col min="6916" max="6916" width="1.42578125" style="123" customWidth="1"/>
    <col min="6917" max="6917" width="36.28515625" style="123" customWidth="1"/>
    <col min="6918" max="6918" width="14.5703125" style="123" customWidth="1"/>
    <col min="6919" max="6919" width="15" style="123" customWidth="1"/>
    <col min="6920" max="6920" width="12.5703125" style="123" customWidth="1"/>
    <col min="6921" max="6921" width="3.5703125" style="123" customWidth="1"/>
    <col min="6922" max="6922" width="8.85546875" style="123" customWidth="1"/>
    <col min="6923" max="6923" width="10" style="123" customWidth="1"/>
    <col min="6924" max="6924" width="10.85546875" style="123" customWidth="1"/>
    <col min="6925" max="6925" width="12.42578125" style="123" customWidth="1"/>
    <col min="6926" max="6926" width="14.85546875" style="123" customWidth="1"/>
    <col min="6927" max="6927" width="8.28515625" style="123" customWidth="1"/>
    <col min="6928" max="6928" width="9" style="123" customWidth="1"/>
    <col min="6929" max="6929" width="8.7109375" style="123" customWidth="1"/>
    <col min="6930" max="6930" width="8.42578125" style="123" customWidth="1"/>
    <col min="6931" max="6931" width="8.5703125" style="123" customWidth="1"/>
    <col min="6932" max="6932" width="8.7109375" style="123" customWidth="1"/>
    <col min="6933" max="7168" width="11.42578125" style="123"/>
    <col min="7169" max="7169" width="1.7109375" style="123" customWidth="1"/>
    <col min="7170" max="7170" width="35" style="123" customWidth="1"/>
    <col min="7171" max="7171" width="37.5703125" style="123" customWidth="1"/>
    <col min="7172" max="7172" width="1.42578125" style="123" customWidth="1"/>
    <col min="7173" max="7173" width="36.28515625" style="123" customWidth="1"/>
    <col min="7174" max="7174" width="14.5703125" style="123" customWidth="1"/>
    <col min="7175" max="7175" width="15" style="123" customWidth="1"/>
    <col min="7176" max="7176" width="12.5703125" style="123" customWidth="1"/>
    <col min="7177" max="7177" width="3.5703125" style="123" customWidth="1"/>
    <col min="7178" max="7178" width="8.85546875" style="123" customWidth="1"/>
    <col min="7179" max="7179" width="10" style="123" customWidth="1"/>
    <col min="7180" max="7180" width="10.85546875" style="123" customWidth="1"/>
    <col min="7181" max="7181" width="12.42578125" style="123" customWidth="1"/>
    <col min="7182" max="7182" width="14.85546875" style="123" customWidth="1"/>
    <col min="7183" max="7183" width="8.28515625" style="123" customWidth="1"/>
    <col min="7184" max="7184" width="9" style="123" customWidth="1"/>
    <col min="7185" max="7185" width="8.7109375" style="123" customWidth="1"/>
    <col min="7186" max="7186" width="8.42578125" style="123" customWidth="1"/>
    <col min="7187" max="7187" width="8.5703125" style="123" customWidth="1"/>
    <col min="7188" max="7188" width="8.7109375" style="123" customWidth="1"/>
    <col min="7189" max="7424" width="11.42578125" style="123"/>
    <col min="7425" max="7425" width="1.7109375" style="123" customWidth="1"/>
    <col min="7426" max="7426" width="35" style="123" customWidth="1"/>
    <col min="7427" max="7427" width="37.5703125" style="123" customWidth="1"/>
    <col min="7428" max="7428" width="1.42578125" style="123" customWidth="1"/>
    <col min="7429" max="7429" width="36.28515625" style="123" customWidth="1"/>
    <col min="7430" max="7430" width="14.5703125" style="123" customWidth="1"/>
    <col min="7431" max="7431" width="15" style="123" customWidth="1"/>
    <col min="7432" max="7432" width="12.5703125" style="123" customWidth="1"/>
    <col min="7433" max="7433" width="3.5703125" style="123" customWidth="1"/>
    <col min="7434" max="7434" width="8.85546875" style="123" customWidth="1"/>
    <col min="7435" max="7435" width="10" style="123" customWidth="1"/>
    <col min="7436" max="7436" width="10.85546875" style="123" customWidth="1"/>
    <col min="7437" max="7437" width="12.42578125" style="123" customWidth="1"/>
    <col min="7438" max="7438" width="14.85546875" style="123" customWidth="1"/>
    <col min="7439" max="7439" width="8.28515625" style="123" customWidth="1"/>
    <col min="7440" max="7440" width="9" style="123" customWidth="1"/>
    <col min="7441" max="7441" width="8.7109375" style="123" customWidth="1"/>
    <col min="7442" max="7442" width="8.42578125" style="123" customWidth="1"/>
    <col min="7443" max="7443" width="8.5703125" style="123" customWidth="1"/>
    <col min="7444" max="7444" width="8.7109375" style="123" customWidth="1"/>
    <col min="7445" max="7680" width="11.42578125" style="123"/>
    <col min="7681" max="7681" width="1.7109375" style="123" customWidth="1"/>
    <col min="7682" max="7682" width="35" style="123" customWidth="1"/>
    <col min="7683" max="7683" width="37.5703125" style="123" customWidth="1"/>
    <col min="7684" max="7684" width="1.42578125" style="123" customWidth="1"/>
    <col min="7685" max="7685" width="36.28515625" style="123" customWidth="1"/>
    <col min="7686" max="7686" width="14.5703125" style="123" customWidth="1"/>
    <col min="7687" max="7687" width="15" style="123" customWidth="1"/>
    <col min="7688" max="7688" width="12.5703125" style="123" customWidth="1"/>
    <col min="7689" max="7689" width="3.5703125" style="123" customWidth="1"/>
    <col min="7690" max="7690" width="8.85546875" style="123" customWidth="1"/>
    <col min="7691" max="7691" width="10" style="123" customWidth="1"/>
    <col min="7692" max="7692" width="10.85546875" style="123" customWidth="1"/>
    <col min="7693" max="7693" width="12.42578125" style="123" customWidth="1"/>
    <col min="7694" max="7694" width="14.85546875" style="123" customWidth="1"/>
    <col min="7695" max="7695" width="8.28515625" style="123" customWidth="1"/>
    <col min="7696" max="7696" width="9" style="123" customWidth="1"/>
    <col min="7697" max="7697" width="8.7109375" style="123" customWidth="1"/>
    <col min="7698" max="7698" width="8.42578125" style="123" customWidth="1"/>
    <col min="7699" max="7699" width="8.5703125" style="123" customWidth="1"/>
    <col min="7700" max="7700" width="8.7109375" style="123" customWidth="1"/>
    <col min="7701" max="7936" width="11.42578125" style="123"/>
    <col min="7937" max="7937" width="1.7109375" style="123" customWidth="1"/>
    <col min="7938" max="7938" width="35" style="123" customWidth="1"/>
    <col min="7939" max="7939" width="37.5703125" style="123" customWidth="1"/>
    <col min="7940" max="7940" width="1.42578125" style="123" customWidth="1"/>
    <col min="7941" max="7941" width="36.28515625" style="123" customWidth="1"/>
    <col min="7942" max="7942" width="14.5703125" style="123" customWidth="1"/>
    <col min="7943" max="7943" width="15" style="123" customWidth="1"/>
    <col min="7944" max="7944" width="12.5703125" style="123" customWidth="1"/>
    <col min="7945" max="7945" width="3.5703125" style="123" customWidth="1"/>
    <col min="7946" max="7946" width="8.85546875" style="123" customWidth="1"/>
    <col min="7947" max="7947" width="10" style="123" customWidth="1"/>
    <col min="7948" max="7948" width="10.85546875" style="123" customWidth="1"/>
    <col min="7949" max="7949" width="12.42578125" style="123" customWidth="1"/>
    <col min="7950" max="7950" width="14.85546875" style="123" customWidth="1"/>
    <col min="7951" max="7951" width="8.28515625" style="123" customWidth="1"/>
    <col min="7952" max="7952" width="9" style="123" customWidth="1"/>
    <col min="7953" max="7953" width="8.7109375" style="123" customWidth="1"/>
    <col min="7954" max="7954" width="8.42578125" style="123" customWidth="1"/>
    <col min="7955" max="7955" width="8.5703125" style="123" customWidth="1"/>
    <col min="7956" max="7956" width="8.7109375" style="123" customWidth="1"/>
    <col min="7957" max="8192" width="11.42578125" style="123"/>
    <col min="8193" max="8193" width="1.7109375" style="123" customWidth="1"/>
    <col min="8194" max="8194" width="35" style="123" customWidth="1"/>
    <col min="8195" max="8195" width="37.5703125" style="123" customWidth="1"/>
    <col min="8196" max="8196" width="1.42578125" style="123" customWidth="1"/>
    <col min="8197" max="8197" width="36.28515625" style="123" customWidth="1"/>
    <col min="8198" max="8198" width="14.5703125" style="123" customWidth="1"/>
    <col min="8199" max="8199" width="15" style="123" customWidth="1"/>
    <col min="8200" max="8200" width="12.5703125" style="123" customWidth="1"/>
    <col min="8201" max="8201" width="3.5703125" style="123" customWidth="1"/>
    <col min="8202" max="8202" width="8.85546875" style="123" customWidth="1"/>
    <col min="8203" max="8203" width="10" style="123" customWidth="1"/>
    <col min="8204" max="8204" width="10.85546875" style="123" customWidth="1"/>
    <col min="8205" max="8205" width="12.42578125" style="123" customWidth="1"/>
    <col min="8206" max="8206" width="14.85546875" style="123" customWidth="1"/>
    <col min="8207" max="8207" width="8.28515625" style="123" customWidth="1"/>
    <col min="8208" max="8208" width="9" style="123" customWidth="1"/>
    <col min="8209" max="8209" width="8.7109375" style="123" customWidth="1"/>
    <col min="8210" max="8210" width="8.42578125" style="123" customWidth="1"/>
    <col min="8211" max="8211" width="8.5703125" style="123" customWidth="1"/>
    <col min="8212" max="8212" width="8.7109375" style="123" customWidth="1"/>
    <col min="8213" max="8448" width="11.42578125" style="123"/>
    <col min="8449" max="8449" width="1.7109375" style="123" customWidth="1"/>
    <col min="8450" max="8450" width="35" style="123" customWidth="1"/>
    <col min="8451" max="8451" width="37.5703125" style="123" customWidth="1"/>
    <col min="8452" max="8452" width="1.42578125" style="123" customWidth="1"/>
    <col min="8453" max="8453" width="36.28515625" style="123" customWidth="1"/>
    <col min="8454" max="8454" width="14.5703125" style="123" customWidth="1"/>
    <col min="8455" max="8455" width="15" style="123" customWidth="1"/>
    <col min="8456" max="8456" width="12.5703125" style="123" customWidth="1"/>
    <col min="8457" max="8457" width="3.5703125" style="123" customWidth="1"/>
    <col min="8458" max="8458" width="8.85546875" style="123" customWidth="1"/>
    <col min="8459" max="8459" width="10" style="123" customWidth="1"/>
    <col min="8460" max="8460" width="10.85546875" style="123" customWidth="1"/>
    <col min="8461" max="8461" width="12.42578125" style="123" customWidth="1"/>
    <col min="8462" max="8462" width="14.85546875" style="123" customWidth="1"/>
    <col min="8463" max="8463" width="8.28515625" style="123" customWidth="1"/>
    <col min="8464" max="8464" width="9" style="123" customWidth="1"/>
    <col min="8465" max="8465" width="8.7109375" style="123" customWidth="1"/>
    <col min="8466" max="8466" width="8.42578125" style="123" customWidth="1"/>
    <col min="8467" max="8467" width="8.5703125" style="123" customWidth="1"/>
    <col min="8468" max="8468" width="8.7109375" style="123" customWidth="1"/>
    <col min="8469" max="8704" width="11.42578125" style="123"/>
    <col min="8705" max="8705" width="1.7109375" style="123" customWidth="1"/>
    <col min="8706" max="8706" width="35" style="123" customWidth="1"/>
    <col min="8707" max="8707" width="37.5703125" style="123" customWidth="1"/>
    <col min="8708" max="8708" width="1.42578125" style="123" customWidth="1"/>
    <col min="8709" max="8709" width="36.28515625" style="123" customWidth="1"/>
    <col min="8710" max="8710" width="14.5703125" style="123" customWidth="1"/>
    <col min="8711" max="8711" width="15" style="123" customWidth="1"/>
    <col min="8712" max="8712" width="12.5703125" style="123" customWidth="1"/>
    <col min="8713" max="8713" width="3.5703125" style="123" customWidth="1"/>
    <col min="8714" max="8714" width="8.85546875" style="123" customWidth="1"/>
    <col min="8715" max="8715" width="10" style="123" customWidth="1"/>
    <col min="8716" max="8716" width="10.85546875" style="123" customWidth="1"/>
    <col min="8717" max="8717" width="12.42578125" style="123" customWidth="1"/>
    <col min="8718" max="8718" width="14.85546875" style="123" customWidth="1"/>
    <col min="8719" max="8719" width="8.28515625" style="123" customWidth="1"/>
    <col min="8720" max="8720" width="9" style="123" customWidth="1"/>
    <col min="8721" max="8721" width="8.7109375" style="123" customWidth="1"/>
    <col min="8722" max="8722" width="8.42578125" style="123" customWidth="1"/>
    <col min="8723" max="8723" width="8.5703125" style="123" customWidth="1"/>
    <col min="8724" max="8724" width="8.7109375" style="123" customWidth="1"/>
    <col min="8725" max="8960" width="11.42578125" style="123"/>
    <col min="8961" max="8961" width="1.7109375" style="123" customWidth="1"/>
    <col min="8962" max="8962" width="35" style="123" customWidth="1"/>
    <col min="8963" max="8963" width="37.5703125" style="123" customWidth="1"/>
    <col min="8964" max="8964" width="1.42578125" style="123" customWidth="1"/>
    <col min="8965" max="8965" width="36.28515625" style="123" customWidth="1"/>
    <col min="8966" max="8966" width="14.5703125" style="123" customWidth="1"/>
    <col min="8967" max="8967" width="15" style="123" customWidth="1"/>
    <col min="8968" max="8968" width="12.5703125" style="123" customWidth="1"/>
    <col min="8969" max="8969" width="3.5703125" style="123" customWidth="1"/>
    <col min="8970" max="8970" width="8.85546875" style="123" customWidth="1"/>
    <col min="8971" max="8971" width="10" style="123" customWidth="1"/>
    <col min="8972" max="8972" width="10.85546875" style="123" customWidth="1"/>
    <col min="8973" max="8973" width="12.42578125" style="123" customWidth="1"/>
    <col min="8974" max="8974" width="14.85546875" style="123" customWidth="1"/>
    <col min="8975" max="8975" width="8.28515625" style="123" customWidth="1"/>
    <col min="8976" max="8976" width="9" style="123" customWidth="1"/>
    <col min="8977" max="8977" width="8.7109375" style="123" customWidth="1"/>
    <col min="8978" max="8978" width="8.42578125" style="123" customWidth="1"/>
    <col min="8979" max="8979" width="8.5703125" style="123" customWidth="1"/>
    <col min="8980" max="8980" width="8.7109375" style="123" customWidth="1"/>
    <col min="8981" max="9216" width="11.42578125" style="123"/>
    <col min="9217" max="9217" width="1.7109375" style="123" customWidth="1"/>
    <col min="9218" max="9218" width="35" style="123" customWidth="1"/>
    <col min="9219" max="9219" width="37.5703125" style="123" customWidth="1"/>
    <col min="9220" max="9220" width="1.42578125" style="123" customWidth="1"/>
    <col min="9221" max="9221" width="36.28515625" style="123" customWidth="1"/>
    <col min="9222" max="9222" width="14.5703125" style="123" customWidth="1"/>
    <col min="9223" max="9223" width="15" style="123" customWidth="1"/>
    <col min="9224" max="9224" width="12.5703125" style="123" customWidth="1"/>
    <col min="9225" max="9225" width="3.5703125" style="123" customWidth="1"/>
    <col min="9226" max="9226" width="8.85546875" style="123" customWidth="1"/>
    <col min="9227" max="9227" width="10" style="123" customWidth="1"/>
    <col min="9228" max="9228" width="10.85546875" style="123" customWidth="1"/>
    <col min="9229" max="9229" width="12.42578125" style="123" customWidth="1"/>
    <col min="9230" max="9230" width="14.85546875" style="123" customWidth="1"/>
    <col min="9231" max="9231" width="8.28515625" style="123" customWidth="1"/>
    <col min="9232" max="9232" width="9" style="123" customWidth="1"/>
    <col min="9233" max="9233" width="8.7109375" style="123" customWidth="1"/>
    <col min="9234" max="9234" width="8.42578125" style="123" customWidth="1"/>
    <col min="9235" max="9235" width="8.5703125" style="123" customWidth="1"/>
    <col min="9236" max="9236" width="8.7109375" style="123" customWidth="1"/>
    <col min="9237" max="9472" width="11.42578125" style="123"/>
    <col min="9473" max="9473" width="1.7109375" style="123" customWidth="1"/>
    <col min="9474" max="9474" width="35" style="123" customWidth="1"/>
    <col min="9475" max="9475" width="37.5703125" style="123" customWidth="1"/>
    <col min="9476" max="9476" width="1.42578125" style="123" customWidth="1"/>
    <col min="9477" max="9477" width="36.28515625" style="123" customWidth="1"/>
    <col min="9478" max="9478" width="14.5703125" style="123" customWidth="1"/>
    <col min="9479" max="9479" width="15" style="123" customWidth="1"/>
    <col min="9480" max="9480" width="12.5703125" style="123" customWidth="1"/>
    <col min="9481" max="9481" width="3.5703125" style="123" customWidth="1"/>
    <col min="9482" max="9482" width="8.85546875" style="123" customWidth="1"/>
    <col min="9483" max="9483" width="10" style="123" customWidth="1"/>
    <col min="9484" max="9484" width="10.85546875" style="123" customWidth="1"/>
    <col min="9485" max="9485" width="12.42578125" style="123" customWidth="1"/>
    <col min="9486" max="9486" width="14.85546875" style="123" customWidth="1"/>
    <col min="9487" max="9487" width="8.28515625" style="123" customWidth="1"/>
    <col min="9488" max="9488" width="9" style="123" customWidth="1"/>
    <col min="9489" max="9489" width="8.7109375" style="123" customWidth="1"/>
    <col min="9490" max="9490" width="8.42578125" style="123" customWidth="1"/>
    <col min="9491" max="9491" width="8.5703125" style="123" customWidth="1"/>
    <col min="9492" max="9492" width="8.7109375" style="123" customWidth="1"/>
    <col min="9493" max="9728" width="11.42578125" style="123"/>
    <col min="9729" max="9729" width="1.7109375" style="123" customWidth="1"/>
    <col min="9730" max="9730" width="35" style="123" customWidth="1"/>
    <col min="9731" max="9731" width="37.5703125" style="123" customWidth="1"/>
    <col min="9732" max="9732" width="1.42578125" style="123" customWidth="1"/>
    <col min="9733" max="9733" width="36.28515625" style="123" customWidth="1"/>
    <col min="9734" max="9734" width="14.5703125" style="123" customWidth="1"/>
    <col min="9735" max="9735" width="15" style="123" customWidth="1"/>
    <col min="9736" max="9736" width="12.5703125" style="123" customWidth="1"/>
    <col min="9737" max="9737" width="3.5703125" style="123" customWidth="1"/>
    <col min="9738" max="9738" width="8.85546875" style="123" customWidth="1"/>
    <col min="9739" max="9739" width="10" style="123" customWidth="1"/>
    <col min="9740" max="9740" width="10.85546875" style="123" customWidth="1"/>
    <col min="9741" max="9741" width="12.42578125" style="123" customWidth="1"/>
    <col min="9742" max="9742" width="14.85546875" style="123" customWidth="1"/>
    <col min="9743" max="9743" width="8.28515625" style="123" customWidth="1"/>
    <col min="9744" max="9744" width="9" style="123" customWidth="1"/>
    <col min="9745" max="9745" width="8.7109375" style="123" customWidth="1"/>
    <col min="9746" max="9746" width="8.42578125" style="123" customWidth="1"/>
    <col min="9747" max="9747" width="8.5703125" style="123" customWidth="1"/>
    <col min="9748" max="9748" width="8.7109375" style="123" customWidth="1"/>
    <col min="9749" max="9984" width="11.42578125" style="123"/>
    <col min="9985" max="9985" width="1.7109375" style="123" customWidth="1"/>
    <col min="9986" max="9986" width="35" style="123" customWidth="1"/>
    <col min="9987" max="9987" width="37.5703125" style="123" customWidth="1"/>
    <col min="9988" max="9988" width="1.42578125" style="123" customWidth="1"/>
    <col min="9989" max="9989" width="36.28515625" style="123" customWidth="1"/>
    <col min="9990" max="9990" width="14.5703125" style="123" customWidth="1"/>
    <col min="9991" max="9991" width="15" style="123" customWidth="1"/>
    <col min="9992" max="9992" width="12.5703125" style="123" customWidth="1"/>
    <col min="9993" max="9993" width="3.5703125" style="123" customWidth="1"/>
    <col min="9994" max="9994" width="8.85546875" style="123" customWidth="1"/>
    <col min="9995" max="9995" width="10" style="123" customWidth="1"/>
    <col min="9996" max="9996" width="10.85546875" style="123" customWidth="1"/>
    <col min="9997" max="9997" width="12.42578125" style="123" customWidth="1"/>
    <col min="9998" max="9998" width="14.85546875" style="123" customWidth="1"/>
    <col min="9999" max="9999" width="8.28515625" style="123" customWidth="1"/>
    <col min="10000" max="10000" width="9" style="123" customWidth="1"/>
    <col min="10001" max="10001" width="8.7109375" style="123" customWidth="1"/>
    <col min="10002" max="10002" width="8.42578125" style="123" customWidth="1"/>
    <col min="10003" max="10003" width="8.5703125" style="123" customWidth="1"/>
    <col min="10004" max="10004" width="8.7109375" style="123" customWidth="1"/>
    <col min="10005" max="10240" width="11.42578125" style="123"/>
    <col min="10241" max="10241" width="1.7109375" style="123" customWidth="1"/>
    <col min="10242" max="10242" width="35" style="123" customWidth="1"/>
    <col min="10243" max="10243" width="37.5703125" style="123" customWidth="1"/>
    <col min="10244" max="10244" width="1.42578125" style="123" customWidth="1"/>
    <col min="10245" max="10245" width="36.28515625" style="123" customWidth="1"/>
    <col min="10246" max="10246" width="14.5703125" style="123" customWidth="1"/>
    <col min="10247" max="10247" width="15" style="123" customWidth="1"/>
    <col min="10248" max="10248" width="12.5703125" style="123" customWidth="1"/>
    <col min="10249" max="10249" width="3.5703125" style="123" customWidth="1"/>
    <col min="10250" max="10250" width="8.85546875" style="123" customWidth="1"/>
    <col min="10251" max="10251" width="10" style="123" customWidth="1"/>
    <col min="10252" max="10252" width="10.85546875" style="123" customWidth="1"/>
    <col min="10253" max="10253" width="12.42578125" style="123" customWidth="1"/>
    <col min="10254" max="10254" width="14.85546875" style="123" customWidth="1"/>
    <col min="10255" max="10255" width="8.28515625" style="123" customWidth="1"/>
    <col min="10256" max="10256" width="9" style="123" customWidth="1"/>
    <col min="10257" max="10257" width="8.7109375" style="123" customWidth="1"/>
    <col min="10258" max="10258" width="8.42578125" style="123" customWidth="1"/>
    <col min="10259" max="10259" width="8.5703125" style="123" customWidth="1"/>
    <col min="10260" max="10260" width="8.7109375" style="123" customWidth="1"/>
    <col min="10261" max="10496" width="11.42578125" style="123"/>
    <col min="10497" max="10497" width="1.7109375" style="123" customWidth="1"/>
    <col min="10498" max="10498" width="35" style="123" customWidth="1"/>
    <col min="10499" max="10499" width="37.5703125" style="123" customWidth="1"/>
    <col min="10500" max="10500" width="1.42578125" style="123" customWidth="1"/>
    <col min="10501" max="10501" width="36.28515625" style="123" customWidth="1"/>
    <col min="10502" max="10502" width="14.5703125" style="123" customWidth="1"/>
    <col min="10503" max="10503" width="15" style="123" customWidth="1"/>
    <col min="10504" max="10504" width="12.5703125" style="123" customWidth="1"/>
    <col min="10505" max="10505" width="3.5703125" style="123" customWidth="1"/>
    <col min="10506" max="10506" width="8.85546875" style="123" customWidth="1"/>
    <col min="10507" max="10507" width="10" style="123" customWidth="1"/>
    <col min="10508" max="10508" width="10.85546875" style="123" customWidth="1"/>
    <col min="10509" max="10509" width="12.42578125" style="123" customWidth="1"/>
    <col min="10510" max="10510" width="14.85546875" style="123" customWidth="1"/>
    <col min="10511" max="10511" width="8.28515625" style="123" customWidth="1"/>
    <col min="10512" max="10512" width="9" style="123" customWidth="1"/>
    <col min="10513" max="10513" width="8.7109375" style="123" customWidth="1"/>
    <col min="10514" max="10514" width="8.42578125" style="123" customWidth="1"/>
    <col min="10515" max="10515" width="8.5703125" style="123" customWidth="1"/>
    <col min="10516" max="10516" width="8.7109375" style="123" customWidth="1"/>
    <col min="10517" max="10752" width="11.42578125" style="123"/>
    <col min="10753" max="10753" width="1.7109375" style="123" customWidth="1"/>
    <col min="10754" max="10754" width="35" style="123" customWidth="1"/>
    <col min="10755" max="10755" width="37.5703125" style="123" customWidth="1"/>
    <col min="10756" max="10756" width="1.42578125" style="123" customWidth="1"/>
    <col min="10757" max="10757" width="36.28515625" style="123" customWidth="1"/>
    <col min="10758" max="10758" width="14.5703125" style="123" customWidth="1"/>
    <col min="10759" max="10759" width="15" style="123" customWidth="1"/>
    <col min="10760" max="10760" width="12.5703125" style="123" customWidth="1"/>
    <col min="10761" max="10761" width="3.5703125" style="123" customWidth="1"/>
    <col min="10762" max="10762" width="8.85546875" style="123" customWidth="1"/>
    <col min="10763" max="10763" width="10" style="123" customWidth="1"/>
    <col min="10764" max="10764" width="10.85546875" style="123" customWidth="1"/>
    <col min="10765" max="10765" width="12.42578125" style="123" customWidth="1"/>
    <col min="10766" max="10766" width="14.85546875" style="123" customWidth="1"/>
    <col min="10767" max="10767" width="8.28515625" style="123" customWidth="1"/>
    <col min="10768" max="10768" width="9" style="123" customWidth="1"/>
    <col min="10769" max="10769" width="8.7109375" style="123" customWidth="1"/>
    <col min="10770" max="10770" width="8.42578125" style="123" customWidth="1"/>
    <col min="10771" max="10771" width="8.5703125" style="123" customWidth="1"/>
    <col min="10772" max="10772" width="8.7109375" style="123" customWidth="1"/>
    <col min="10773" max="11008" width="11.42578125" style="123"/>
    <col min="11009" max="11009" width="1.7109375" style="123" customWidth="1"/>
    <col min="11010" max="11010" width="35" style="123" customWidth="1"/>
    <col min="11011" max="11011" width="37.5703125" style="123" customWidth="1"/>
    <col min="11012" max="11012" width="1.42578125" style="123" customWidth="1"/>
    <col min="11013" max="11013" width="36.28515625" style="123" customWidth="1"/>
    <col min="11014" max="11014" width="14.5703125" style="123" customWidth="1"/>
    <col min="11015" max="11015" width="15" style="123" customWidth="1"/>
    <col min="11016" max="11016" width="12.5703125" style="123" customWidth="1"/>
    <col min="11017" max="11017" width="3.5703125" style="123" customWidth="1"/>
    <col min="11018" max="11018" width="8.85546875" style="123" customWidth="1"/>
    <col min="11019" max="11019" width="10" style="123" customWidth="1"/>
    <col min="11020" max="11020" width="10.85546875" style="123" customWidth="1"/>
    <col min="11021" max="11021" width="12.42578125" style="123" customWidth="1"/>
    <col min="11022" max="11022" width="14.85546875" style="123" customWidth="1"/>
    <col min="11023" max="11023" width="8.28515625" style="123" customWidth="1"/>
    <col min="11024" max="11024" width="9" style="123" customWidth="1"/>
    <col min="11025" max="11025" width="8.7109375" style="123" customWidth="1"/>
    <col min="11026" max="11026" width="8.42578125" style="123" customWidth="1"/>
    <col min="11027" max="11027" width="8.5703125" style="123" customWidth="1"/>
    <col min="11028" max="11028" width="8.7109375" style="123" customWidth="1"/>
    <col min="11029" max="11264" width="11.42578125" style="123"/>
    <col min="11265" max="11265" width="1.7109375" style="123" customWidth="1"/>
    <col min="11266" max="11266" width="35" style="123" customWidth="1"/>
    <col min="11267" max="11267" width="37.5703125" style="123" customWidth="1"/>
    <col min="11268" max="11268" width="1.42578125" style="123" customWidth="1"/>
    <col min="11269" max="11269" width="36.28515625" style="123" customWidth="1"/>
    <col min="11270" max="11270" width="14.5703125" style="123" customWidth="1"/>
    <col min="11271" max="11271" width="15" style="123" customWidth="1"/>
    <col min="11272" max="11272" width="12.5703125" style="123" customWidth="1"/>
    <col min="11273" max="11273" width="3.5703125" style="123" customWidth="1"/>
    <col min="11274" max="11274" width="8.85546875" style="123" customWidth="1"/>
    <col min="11275" max="11275" width="10" style="123" customWidth="1"/>
    <col min="11276" max="11276" width="10.85546875" style="123" customWidth="1"/>
    <col min="11277" max="11277" width="12.42578125" style="123" customWidth="1"/>
    <col min="11278" max="11278" width="14.85546875" style="123" customWidth="1"/>
    <col min="11279" max="11279" width="8.28515625" style="123" customWidth="1"/>
    <col min="11280" max="11280" width="9" style="123" customWidth="1"/>
    <col min="11281" max="11281" width="8.7109375" style="123" customWidth="1"/>
    <col min="11282" max="11282" width="8.42578125" style="123" customWidth="1"/>
    <col min="11283" max="11283" width="8.5703125" style="123" customWidth="1"/>
    <col min="11284" max="11284" width="8.7109375" style="123" customWidth="1"/>
    <col min="11285" max="11520" width="11.42578125" style="123"/>
    <col min="11521" max="11521" width="1.7109375" style="123" customWidth="1"/>
    <col min="11522" max="11522" width="35" style="123" customWidth="1"/>
    <col min="11523" max="11523" width="37.5703125" style="123" customWidth="1"/>
    <col min="11524" max="11524" width="1.42578125" style="123" customWidth="1"/>
    <col min="11525" max="11525" width="36.28515625" style="123" customWidth="1"/>
    <col min="11526" max="11526" width="14.5703125" style="123" customWidth="1"/>
    <col min="11527" max="11527" width="15" style="123" customWidth="1"/>
    <col min="11528" max="11528" width="12.5703125" style="123" customWidth="1"/>
    <col min="11529" max="11529" width="3.5703125" style="123" customWidth="1"/>
    <col min="11530" max="11530" width="8.85546875" style="123" customWidth="1"/>
    <col min="11531" max="11531" width="10" style="123" customWidth="1"/>
    <col min="11532" max="11532" width="10.85546875" style="123" customWidth="1"/>
    <col min="11533" max="11533" width="12.42578125" style="123" customWidth="1"/>
    <col min="11534" max="11534" width="14.85546875" style="123" customWidth="1"/>
    <col min="11535" max="11535" width="8.28515625" style="123" customWidth="1"/>
    <col min="11536" max="11536" width="9" style="123" customWidth="1"/>
    <col min="11537" max="11537" width="8.7109375" style="123" customWidth="1"/>
    <col min="11538" max="11538" width="8.42578125" style="123" customWidth="1"/>
    <col min="11539" max="11539" width="8.5703125" style="123" customWidth="1"/>
    <col min="11540" max="11540" width="8.7109375" style="123" customWidth="1"/>
    <col min="11541" max="11776" width="11.42578125" style="123"/>
    <col min="11777" max="11777" width="1.7109375" style="123" customWidth="1"/>
    <col min="11778" max="11778" width="35" style="123" customWidth="1"/>
    <col min="11779" max="11779" width="37.5703125" style="123" customWidth="1"/>
    <col min="11780" max="11780" width="1.42578125" style="123" customWidth="1"/>
    <col min="11781" max="11781" width="36.28515625" style="123" customWidth="1"/>
    <col min="11782" max="11782" width="14.5703125" style="123" customWidth="1"/>
    <col min="11783" max="11783" width="15" style="123" customWidth="1"/>
    <col min="11784" max="11784" width="12.5703125" style="123" customWidth="1"/>
    <col min="11785" max="11785" width="3.5703125" style="123" customWidth="1"/>
    <col min="11786" max="11786" width="8.85546875" style="123" customWidth="1"/>
    <col min="11787" max="11787" width="10" style="123" customWidth="1"/>
    <col min="11788" max="11788" width="10.85546875" style="123" customWidth="1"/>
    <col min="11789" max="11789" width="12.42578125" style="123" customWidth="1"/>
    <col min="11790" max="11790" width="14.85546875" style="123" customWidth="1"/>
    <col min="11791" max="11791" width="8.28515625" style="123" customWidth="1"/>
    <col min="11792" max="11792" width="9" style="123" customWidth="1"/>
    <col min="11793" max="11793" width="8.7109375" style="123" customWidth="1"/>
    <col min="11794" max="11794" width="8.42578125" style="123" customWidth="1"/>
    <col min="11795" max="11795" width="8.5703125" style="123" customWidth="1"/>
    <col min="11796" max="11796" width="8.7109375" style="123" customWidth="1"/>
    <col min="11797" max="12032" width="11.42578125" style="123"/>
    <col min="12033" max="12033" width="1.7109375" style="123" customWidth="1"/>
    <col min="12034" max="12034" width="35" style="123" customWidth="1"/>
    <col min="12035" max="12035" width="37.5703125" style="123" customWidth="1"/>
    <col min="12036" max="12036" width="1.42578125" style="123" customWidth="1"/>
    <col min="12037" max="12037" width="36.28515625" style="123" customWidth="1"/>
    <col min="12038" max="12038" width="14.5703125" style="123" customWidth="1"/>
    <col min="12039" max="12039" width="15" style="123" customWidth="1"/>
    <col min="12040" max="12040" width="12.5703125" style="123" customWidth="1"/>
    <col min="12041" max="12041" width="3.5703125" style="123" customWidth="1"/>
    <col min="12042" max="12042" width="8.85546875" style="123" customWidth="1"/>
    <col min="12043" max="12043" width="10" style="123" customWidth="1"/>
    <col min="12044" max="12044" width="10.85546875" style="123" customWidth="1"/>
    <col min="12045" max="12045" width="12.42578125" style="123" customWidth="1"/>
    <col min="12046" max="12046" width="14.85546875" style="123" customWidth="1"/>
    <col min="12047" max="12047" width="8.28515625" style="123" customWidth="1"/>
    <col min="12048" max="12048" width="9" style="123" customWidth="1"/>
    <col min="12049" max="12049" width="8.7109375" style="123" customWidth="1"/>
    <col min="12050" max="12050" width="8.42578125" style="123" customWidth="1"/>
    <col min="12051" max="12051" width="8.5703125" style="123" customWidth="1"/>
    <col min="12052" max="12052" width="8.7109375" style="123" customWidth="1"/>
    <col min="12053" max="12288" width="11.42578125" style="123"/>
    <col min="12289" max="12289" width="1.7109375" style="123" customWidth="1"/>
    <col min="12290" max="12290" width="35" style="123" customWidth="1"/>
    <col min="12291" max="12291" width="37.5703125" style="123" customWidth="1"/>
    <col min="12292" max="12292" width="1.42578125" style="123" customWidth="1"/>
    <col min="12293" max="12293" width="36.28515625" style="123" customWidth="1"/>
    <col min="12294" max="12294" width="14.5703125" style="123" customWidth="1"/>
    <col min="12295" max="12295" width="15" style="123" customWidth="1"/>
    <col min="12296" max="12296" width="12.5703125" style="123" customWidth="1"/>
    <col min="12297" max="12297" width="3.5703125" style="123" customWidth="1"/>
    <col min="12298" max="12298" width="8.85546875" style="123" customWidth="1"/>
    <col min="12299" max="12299" width="10" style="123" customWidth="1"/>
    <col min="12300" max="12300" width="10.85546875" style="123" customWidth="1"/>
    <col min="12301" max="12301" width="12.42578125" style="123" customWidth="1"/>
    <col min="12302" max="12302" width="14.85546875" style="123" customWidth="1"/>
    <col min="12303" max="12303" width="8.28515625" style="123" customWidth="1"/>
    <col min="12304" max="12304" width="9" style="123" customWidth="1"/>
    <col min="12305" max="12305" width="8.7109375" style="123" customWidth="1"/>
    <col min="12306" max="12306" width="8.42578125" style="123" customWidth="1"/>
    <col min="12307" max="12307" width="8.5703125" style="123" customWidth="1"/>
    <col min="12308" max="12308" width="8.7109375" style="123" customWidth="1"/>
    <col min="12309" max="12544" width="11.42578125" style="123"/>
    <col min="12545" max="12545" width="1.7109375" style="123" customWidth="1"/>
    <col min="12546" max="12546" width="35" style="123" customWidth="1"/>
    <col min="12547" max="12547" width="37.5703125" style="123" customWidth="1"/>
    <col min="12548" max="12548" width="1.42578125" style="123" customWidth="1"/>
    <col min="12549" max="12549" width="36.28515625" style="123" customWidth="1"/>
    <col min="12550" max="12550" width="14.5703125" style="123" customWidth="1"/>
    <col min="12551" max="12551" width="15" style="123" customWidth="1"/>
    <col min="12552" max="12552" width="12.5703125" style="123" customWidth="1"/>
    <col min="12553" max="12553" width="3.5703125" style="123" customWidth="1"/>
    <col min="12554" max="12554" width="8.85546875" style="123" customWidth="1"/>
    <col min="12555" max="12555" width="10" style="123" customWidth="1"/>
    <col min="12556" max="12556" width="10.85546875" style="123" customWidth="1"/>
    <col min="12557" max="12557" width="12.42578125" style="123" customWidth="1"/>
    <col min="12558" max="12558" width="14.85546875" style="123" customWidth="1"/>
    <col min="12559" max="12559" width="8.28515625" style="123" customWidth="1"/>
    <col min="12560" max="12560" width="9" style="123" customWidth="1"/>
    <col min="12561" max="12561" width="8.7109375" style="123" customWidth="1"/>
    <col min="12562" max="12562" width="8.42578125" style="123" customWidth="1"/>
    <col min="12563" max="12563" width="8.5703125" style="123" customWidth="1"/>
    <col min="12564" max="12564" width="8.7109375" style="123" customWidth="1"/>
    <col min="12565" max="12800" width="11.42578125" style="123"/>
    <col min="12801" max="12801" width="1.7109375" style="123" customWidth="1"/>
    <col min="12802" max="12802" width="35" style="123" customWidth="1"/>
    <col min="12803" max="12803" width="37.5703125" style="123" customWidth="1"/>
    <col min="12804" max="12804" width="1.42578125" style="123" customWidth="1"/>
    <col min="12805" max="12805" width="36.28515625" style="123" customWidth="1"/>
    <col min="12806" max="12806" width="14.5703125" style="123" customWidth="1"/>
    <col min="12807" max="12807" width="15" style="123" customWidth="1"/>
    <col min="12808" max="12808" width="12.5703125" style="123" customWidth="1"/>
    <col min="12809" max="12809" width="3.5703125" style="123" customWidth="1"/>
    <col min="12810" max="12810" width="8.85546875" style="123" customWidth="1"/>
    <col min="12811" max="12811" width="10" style="123" customWidth="1"/>
    <col min="12812" max="12812" width="10.85546875" style="123" customWidth="1"/>
    <col min="12813" max="12813" width="12.42578125" style="123" customWidth="1"/>
    <col min="12814" max="12814" width="14.85546875" style="123" customWidth="1"/>
    <col min="12815" max="12815" width="8.28515625" style="123" customWidth="1"/>
    <col min="12816" max="12816" width="9" style="123" customWidth="1"/>
    <col min="12817" max="12817" width="8.7109375" style="123" customWidth="1"/>
    <col min="12818" max="12818" width="8.42578125" style="123" customWidth="1"/>
    <col min="12819" max="12819" width="8.5703125" style="123" customWidth="1"/>
    <col min="12820" max="12820" width="8.7109375" style="123" customWidth="1"/>
    <col min="12821" max="13056" width="11.42578125" style="123"/>
    <col min="13057" max="13057" width="1.7109375" style="123" customWidth="1"/>
    <col min="13058" max="13058" width="35" style="123" customWidth="1"/>
    <col min="13059" max="13059" width="37.5703125" style="123" customWidth="1"/>
    <col min="13060" max="13060" width="1.42578125" style="123" customWidth="1"/>
    <col min="13061" max="13061" width="36.28515625" style="123" customWidth="1"/>
    <col min="13062" max="13062" width="14.5703125" style="123" customWidth="1"/>
    <col min="13063" max="13063" width="15" style="123" customWidth="1"/>
    <col min="13064" max="13064" width="12.5703125" style="123" customWidth="1"/>
    <col min="13065" max="13065" width="3.5703125" style="123" customWidth="1"/>
    <col min="13066" max="13066" width="8.85546875" style="123" customWidth="1"/>
    <col min="13067" max="13067" width="10" style="123" customWidth="1"/>
    <col min="13068" max="13068" width="10.85546875" style="123" customWidth="1"/>
    <col min="13069" max="13069" width="12.42578125" style="123" customWidth="1"/>
    <col min="13070" max="13070" width="14.85546875" style="123" customWidth="1"/>
    <col min="13071" max="13071" width="8.28515625" style="123" customWidth="1"/>
    <col min="13072" max="13072" width="9" style="123" customWidth="1"/>
    <col min="13073" max="13073" width="8.7109375" style="123" customWidth="1"/>
    <col min="13074" max="13074" width="8.42578125" style="123" customWidth="1"/>
    <col min="13075" max="13075" width="8.5703125" style="123" customWidth="1"/>
    <col min="13076" max="13076" width="8.7109375" style="123" customWidth="1"/>
    <col min="13077" max="13312" width="11.42578125" style="123"/>
    <col min="13313" max="13313" width="1.7109375" style="123" customWidth="1"/>
    <col min="13314" max="13314" width="35" style="123" customWidth="1"/>
    <col min="13315" max="13315" width="37.5703125" style="123" customWidth="1"/>
    <col min="13316" max="13316" width="1.42578125" style="123" customWidth="1"/>
    <col min="13317" max="13317" width="36.28515625" style="123" customWidth="1"/>
    <col min="13318" max="13318" width="14.5703125" style="123" customWidth="1"/>
    <col min="13319" max="13319" width="15" style="123" customWidth="1"/>
    <col min="13320" max="13320" width="12.5703125" style="123" customWidth="1"/>
    <col min="13321" max="13321" width="3.5703125" style="123" customWidth="1"/>
    <col min="13322" max="13322" width="8.85546875" style="123" customWidth="1"/>
    <col min="13323" max="13323" width="10" style="123" customWidth="1"/>
    <col min="13324" max="13324" width="10.85546875" style="123" customWidth="1"/>
    <col min="13325" max="13325" width="12.42578125" style="123" customWidth="1"/>
    <col min="13326" max="13326" width="14.85546875" style="123" customWidth="1"/>
    <col min="13327" max="13327" width="8.28515625" style="123" customWidth="1"/>
    <col min="13328" max="13328" width="9" style="123" customWidth="1"/>
    <col min="13329" max="13329" width="8.7109375" style="123" customWidth="1"/>
    <col min="13330" max="13330" width="8.42578125" style="123" customWidth="1"/>
    <col min="13331" max="13331" width="8.5703125" style="123" customWidth="1"/>
    <col min="13332" max="13332" width="8.7109375" style="123" customWidth="1"/>
    <col min="13333" max="13568" width="11.42578125" style="123"/>
    <col min="13569" max="13569" width="1.7109375" style="123" customWidth="1"/>
    <col min="13570" max="13570" width="35" style="123" customWidth="1"/>
    <col min="13571" max="13571" width="37.5703125" style="123" customWidth="1"/>
    <col min="13572" max="13572" width="1.42578125" style="123" customWidth="1"/>
    <col min="13573" max="13573" width="36.28515625" style="123" customWidth="1"/>
    <col min="13574" max="13574" width="14.5703125" style="123" customWidth="1"/>
    <col min="13575" max="13575" width="15" style="123" customWidth="1"/>
    <col min="13576" max="13576" width="12.5703125" style="123" customWidth="1"/>
    <col min="13577" max="13577" width="3.5703125" style="123" customWidth="1"/>
    <col min="13578" max="13578" width="8.85546875" style="123" customWidth="1"/>
    <col min="13579" max="13579" width="10" style="123" customWidth="1"/>
    <col min="13580" max="13580" width="10.85546875" style="123" customWidth="1"/>
    <col min="13581" max="13581" width="12.42578125" style="123" customWidth="1"/>
    <col min="13582" max="13582" width="14.85546875" style="123" customWidth="1"/>
    <col min="13583" max="13583" width="8.28515625" style="123" customWidth="1"/>
    <col min="13584" max="13584" width="9" style="123" customWidth="1"/>
    <col min="13585" max="13585" width="8.7109375" style="123" customWidth="1"/>
    <col min="13586" max="13586" width="8.42578125" style="123" customWidth="1"/>
    <col min="13587" max="13587" width="8.5703125" style="123" customWidth="1"/>
    <col min="13588" max="13588" width="8.7109375" style="123" customWidth="1"/>
    <col min="13589" max="13824" width="11.42578125" style="123"/>
    <col min="13825" max="13825" width="1.7109375" style="123" customWidth="1"/>
    <col min="13826" max="13826" width="35" style="123" customWidth="1"/>
    <col min="13827" max="13827" width="37.5703125" style="123" customWidth="1"/>
    <col min="13828" max="13828" width="1.42578125" style="123" customWidth="1"/>
    <col min="13829" max="13829" width="36.28515625" style="123" customWidth="1"/>
    <col min="13830" max="13830" width="14.5703125" style="123" customWidth="1"/>
    <col min="13831" max="13831" width="15" style="123" customWidth="1"/>
    <col min="13832" max="13832" width="12.5703125" style="123" customWidth="1"/>
    <col min="13833" max="13833" width="3.5703125" style="123" customWidth="1"/>
    <col min="13834" max="13834" width="8.85546875" style="123" customWidth="1"/>
    <col min="13835" max="13835" width="10" style="123" customWidth="1"/>
    <col min="13836" max="13836" width="10.85546875" style="123" customWidth="1"/>
    <col min="13837" max="13837" width="12.42578125" style="123" customWidth="1"/>
    <col min="13838" max="13838" width="14.85546875" style="123" customWidth="1"/>
    <col min="13839" max="13839" width="8.28515625" style="123" customWidth="1"/>
    <col min="13840" max="13840" width="9" style="123" customWidth="1"/>
    <col min="13841" max="13841" width="8.7109375" style="123" customWidth="1"/>
    <col min="13842" max="13842" width="8.42578125" style="123" customWidth="1"/>
    <col min="13843" max="13843" width="8.5703125" style="123" customWidth="1"/>
    <col min="13844" max="13844" width="8.7109375" style="123" customWidth="1"/>
    <col min="13845" max="14080" width="11.42578125" style="123"/>
    <col min="14081" max="14081" width="1.7109375" style="123" customWidth="1"/>
    <col min="14082" max="14082" width="35" style="123" customWidth="1"/>
    <col min="14083" max="14083" width="37.5703125" style="123" customWidth="1"/>
    <col min="14084" max="14084" width="1.42578125" style="123" customWidth="1"/>
    <col min="14085" max="14085" width="36.28515625" style="123" customWidth="1"/>
    <col min="14086" max="14086" width="14.5703125" style="123" customWidth="1"/>
    <col min="14087" max="14087" width="15" style="123" customWidth="1"/>
    <col min="14088" max="14088" width="12.5703125" style="123" customWidth="1"/>
    <col min="14089" max="14089" width="3.5703125" style="123" customWidth="1"/>
    <col min="14090" max="14090" width="8.85546875" style="123" customWidth="1"/>
    <col min="14091" max="14091" width="10" style="123" customWidth="1"/>
    <col min="14092" max="14092" width="10.85546875" style="123" customWidth="1"/>
    <col min="14093" max="14093" width="12.42578125" style="123" customWidth="1"/>
    <col min="14094" max="14094" width="14.85546875" style="123" customWidth="1"/>
    <col min="14095" max="14095" width="8.28515625" style="123" customWidth="1"/>
    <col min="14096" max="14096" width="9" style="123" customWidth="1"/>
    <col min="14097" max="14097" width="8.7109375" style="123" customWidth="1"/>
    <col min="14098" max="14098" width="8.42578125" style="123" customWidth="1"/>
    <col min="14099" max="14099" width="8.5703125" style="123" customWidth="1"/>
    <col min="14100" max="14100" width="8.7109375" style="123" customWidth="1"/>
    <col min="14101" max="14336" width="11.42578125" style="123"/>
    <col min="14337" max="14337" width="1.7109375" style="123" customWidth="1"/>
    <col min="14338" max="14338" width="35" style="123" customWidth="1"/>
    <col min="14339" max="14339" width="37.5703125" style="123" customWidth="1"/>
    <col min="14340" max="14340" width="1.42578125" style="123" customWidth="1"/>
    <col min="14341" max="14341" width="36.28515625" style="123" customWidth="1"/>
    <col min="14342" max="14342" width="14.5703125" style="123" customWidth="1"/>
    <col min="14343" max="14343" width="15" style="123" customWidth="1"/>
    <col min="14344" max="14344" width="12.5703125" style="123" customWidth="1"/>
    <col min="14345" max="14345" width="3.5703125" style="123" customWidth="1"/>
    <col min="14346" max="14346" width="8.85546875" style="123" customWidth="1"/>
    <col min="14347" max="14347" width="10" style="123" customWidth="1"/>
    <col min="14348" max="14348" width="10.85546875" style="123" customWidth="1"/>
    <col min="14349" max="14349" width="12.42578125" style="123" customWidth="1"/>
    <col min="14350" max="14350" width="14.85546875" style="123" customWidth="1"/>
    <col min="14351" max="14351" width="8.28515625" style="123" customWidth="1"/>
    <col min="14352" max="14352" width="9" style="123" customWidth="1"/>
    <col min="14353" max="14353" width="8.7109375" style="123" customWidth="1"/>
    <col min="14354" max="14354" width="8.42578125" style="123" customWidth="1"/>
    <col min="14355" max="14355" width="8.5703125" style="123" customWidth="1"/>
    <col min="14356" max="14356" width="8.7109375" style="123" customWidth="1"/>
    <col min="14357" max="14592" width="11.42578125" style="123"/>
    <col min="14593" max="14593" width="1.7109375" style="123" customWidth="1"/>
    <col min="14594" max="14594" width="35" style="123" customWidth="1"/>
    <col min="14595" max="14595" width="37.5703125" style="123" customWidth="1"/>
    <col min="14596" max="14596" width="1.42578125" style="123" customWidth="1"/>
    <col min="14597" max="14597" width="36.28515625" style="123" customWidth="1"/>
    <col min="14598" max="14598" width="14.5703125" style="123" customWidth="1"/>
    <col min="14599" max="14599" width="15" style="123" customWidth="1"/>
    <col min="14600" max="14600" width="12.5703125" style="123" customWidth="1"/>
    <col min="14601" max="14601" width="3.5703125" style="123" customWidth="1"/>
    <col min="14602" max="14602" width="8.85546875" style="123" customWidth="1"/>
    <col min="14603" max="14603" width="10" style="123" customWidth="1"/>
    <col min="14604" max="14604" width="10.85546875" style="123" customWidth="1"/>
    <col min="14605" max="14605" width="12.42578125" style="123" customWidth="1"/>
    <col min="14606" max="14606" width="14.85546875" style="123" customWidth="1"/>
    <col min="14607" max="14607" width="8.28515625" style="123" customWidth="1"/>
    <col min="14608" max="14608" width="9" style="123" customWidth="1"/>
    <col min="14609" max="14609" width="8.7109375" style="123" customWidth="1"/>
    <col min="14610" max="14610" width="8.42578125" style="123" customWidth="1"/>
    <col min="14611" max="14611" width="8.5703125" style="123" customWidth="1"/>
    <col min="14612" max="14612" width="8.7109375" style="123" customWidth="1"/>
    <col min="14613" max="14848" width="11.42578125" style="123"/>
    <col min="14849" max="14849" width="1.7109375" style="123" customWidth="1"/>
    <col min="14850" max="14850" width="35" style="123" customWidth="1"/>
    <col min="14851" max="14851" width="37.5703125" style="123" customWidth="1"/>
    <col min="14852" max="14852" width="1.42578125" style="123" customWidth="1"/>
    <col min="14853" max="14853" width="36.28515625" style="123" customWidth="1"/>
    <col min="14854" max="14854" width="14.5703125" style="123" customWidth="1"/>
    <col min="14855" max="14855" width="15" style="123" customWidth="1"/>
    <col min="14856" max="14856" width="12.5703125" style="123" customWidth="1"/>
    <col min="14857" max="14857" width="3.5703125" style="123" customWidth="1"/>
    <col min="14858" max="14858" width="8.85546875" style="123" customWidth="1"/>
    <col min="14859" max="14859" width="10" style="123" customWidth="1"/>
    <col min="14860" max="14860" width="10.85546875" style="123" customWidth="1"/>
    <col min="14861" max="14861" width="12.42578125" style="123" customWidth="1"/>
    <col min="14862" max="14862" width="14.85546875" style="123" customWidth="1"/>
    <col min="14863" max="14863" width="8.28515625" style="123" customWidth="1"/>
    <col min="14864" max="14864" width="9" style="123" customWidth="1"/>
    <col min="14865" max="14865" width="8.7109375" style="123" customWidth="1"/>
    <col min="14866" max="14866" width="8.42578125" style="123" customWidth="1"/>
    <col min="14867" max="14867" width="8.5703125" style="123" customWidth="1"/>
    <col min="14868" max="14868" width="8.7109375" style="123" customWidth="1"/>
    <col min="14869" max="15104" width="11.42578125" style="123"/>
    <col min="15105" max="15105" width="1.7109375" style="123" customWidth="1"/>
    <col min="15106" max="15106" width="35" style="123" customWidth="1"/>
    <col min="15107" max="15107" width="37.5703125" style="123" customWidth="1"/>
    <col min="15108" max="15108" width="1.42578125" style="123" customWidth="1"/>
    <col min="15109" max="15109" width="36.28515625" style="123" customWidth="1"/>
    <col min="15110" max="15110" width="14.5703125" style="123" customWidth="1"/>
    <col min="15111" max="15111" width="15" style="123" customWidth="1"/>
    <col min="15112" max="15112" width="12.5703125" style="123" customWidth="1"/>
    <col min="15113" max="15113" width="3.5703125" style="123" customWidth="1"/>
    <col min="15114" max="15114" width="8.85546875" style="123" customWidth="1"/>
    <col min="15115" max="15115" width="10" style="123" customWidth="1"/>
    <col min="15116" max="15116" width="10.85546875" style="123" customWidth="1"/>
    <col min="15117" max="15117" width="12.42578125" style="123" customWidth="1"/>
    <col min="15118" max="15118" width="14.85546875" style="123" customWidth="1"/>
    <col min="15119" max="15119" width="8.28515625" style="123" customWidth="1"/>
    <col min="15120" max="15120" width="9" style="123" customWidth="1"/>
    <col min="15121" max="15121" width="8.7109375" style="123" customWidth="1"/>
    <col min="15122" max="15122" width="8.42578125" style="123" customWidth="1"/>
    <col min="15123" max="15123" width="8.5703125" style="123" customWidth="1"/>
    <col min="15124" max="15124" width="8.7109375" style="123" customWidth="1"/>
    <col min="15125" max="15360" width="11.42578125" style="123"/>
    <col min="15361" max="15361" width="1.7109375" style="123" customWidth="1"/>
    <col min="15362" max="15362" width="35" style="123" customWidth="1"/>
    <col min="15363" max="15363" width="37.5703125" style="123" customWidth="1"/>
    <col min="15364" max="15364" width="1.42578125" style="123" customWidth="1"/>
    <col min="15365" max="15365" width="36.28515625" style="123" customWidth="1"/>
    <col min="15366" max="15366" width="14.5703125" style="123" customWidth="1"/>
    <col min="15367" max="15367" width="15" style="123" customWidth="1"/>
    <col min="15368" max="15368" width="12.5703125" style="123" customWidth="1"/>
    <col min="15369" max="15369" width="3.5703125" style="123" customWidth="1"/>
    <col min="15370" max="15370" width="8.85546875" style="123" customWidth="1"/>
    <col min="15371" max="15371" width="10" style="123" customWidth="1"/>
    <col min="15372" max="15372" width="10.85546875" style="123" customWidth="1"/>
    <col min="15373" max="15373" width="12.42578125" style="123" customWidth="1"/>
    <col min="15374" max="15374" width="14.85546875" style="123" customWidth="1"/>
    <col min="15375" max="15375" width="8.28515625" style="123" customWidth="1"/>
    <col min="15376" max="15376" width="9" style="123" customWidth="1"/>
    <col min="15377" max="15377" width="8.7109375" style="123" customWidth="1"/>
    <col min="15378" max="15378" width="8.42578125" style="123" customWidth="1"/>
    <col min="15379" max="15379" width="8.5703125" style="123" customWidth="1"/>
    <col min="15380" max="15380" width="8.7109375" style="123" customWidth="1"/>
    <col min="15381" max="15616" width="11.42578125" style="123"/>
    <col min="15617" max="15617" width="1.7109375" style="123" customWidth="1"/>
    <col min="15618" max="15618" width="35" style="123" customWidth="1"/>
    <col min="15619" max="15619" width="37.5703125" style="123" customWidth="1"/>
    <col min="15620" max="15620" width="1.42578125" style="123" customWidth="1"/>
    <col min="15621" max="15621" width="36.28515625" style="123" customWidth="1"/>
    <col min="15622" max="15622" width="14.5703125" style="123" customWidth="1"/>
    <col min="15623" max="15623" width="15" style="123" customWidth="1"/>
    <col min="15624" max="15624" width="12.5703125" style="123" customWidth="1"/>
    <col min="15625" max="15625" width="3.5703125" style="123" customWidth="1"/>
    <col min="15626" max="15626" width="8.85546875" style="123" customWidth="1"/>
    <col min="15627" max="15627" width="10" style="123" customWidth="1"/>
    <col min="15628" max="15628" width="10.85546875" style="123" customWidth="1"/>
    <col min="15629" max="15629" width="12.42578125" style="123" customWidth="1"/>
    <col min="15630" max="15630" width="14.85546875" style="123" customWidth="1"/>
    <col min="15631" max="15631" width="8.28515625" style="123" customWidth="1"/>
    <col min="15632" max="15632" width="9" style="123" customWidth="1"/>
    <col min="15633" max="15633" width="8.7109375" style="123" customWidth="1"/>
    <col min="15634" max="15634" width="8.42578125" style="123" customWidth="1"/>
    <col min="15635" max="15635" width="8.5703125" style="123" customWidth="1"/>
    <col min="15636" max="15636" width="8.7109375" style="123" customWidth="1"/>
    <col min="15637" max="15872" width="11.42578125" style="123"/>
    <col min="15873" max="15873" width="1.7109375" style="123" customWidth="1"/>
    <col min="15874" max="15874" width="35" style="123" customWidth="1"/>
    <col min="15875" max="15875" width="37.5703125" style="123" customWidth="1"/>
    <col min="15876" max="15876" width="1.42578125" style="123" customWidth="1"/>
    <col min="15877" max="15877" width="36.28515625" style="123" customWidth="1"/>
    <col min="15878" max="15878" width="14.5703125" style="123" customWidth="1"/>
    <col min="15879" max="15879" width="15" style="123" customWidth="1"/>
    <col min="15880" max="15880" width="12.5703125" style="123" customWidth="1"/>
    <col min="15881" max="15881" width="3.5703125" style="123" customWidth="1"/>
    <col min="15882" max="15882" width="8.85546875" style="123" customWidth="1"/>
    <col min="15883" max="15883" width="10" style="123" customWidth="1"/>
    <col min="15884" max="15884" width="10.85546875" style="123" customWidth="1"/>
    <col min="15885" max="15885" width="12.42578125" style="123" customWidth="1"/>
    <col min="15886" max="15886" width="14.85546875" style="123" customWidth="1"/>
    <col min="15887" max="15887" width="8.28515625" style="123" customWidth="1"/>
    <col min="15888" max="15888" width="9" style="123" customWidth="1"/>
    <col min="15889" max="15889" width="8.7109375" style="123" customWidth="1"/>
    <col min="15890" max="15890" width="8.42578125" style="123" customWidth="1"/>
    <col min="15891" max="15891" width="8.5703125" style="123" customWidth="1"/>
    <col min="15892" max="15892" width="8.7109375" style="123" customWidth="1"/>
    <col min="15893" max="16128" width="11.42578125" style="123"/>
    <col min="16129" max="16129" width="1.7109375" style="123" customWidth="1"/>
    <col min="16130" max="16130" width="35" style="123" customWidth="1"/>
    <col min="16131" max="16131" width="37.5703125" style="123" customWidth="1"/>
    <col min="16132" max="16132" width="1.42578125" style="123" customWidth="1"/>
    <col min="16133" max="16133" width="36.28515625" style="123" customWidth="1"/>
    <col min="16134" max="16134" width="14.5703125" style="123" customWidth="1"/>
    <col min="16135" max="16135" width="15" style="123" customWidth="1"/>
    <col min="16136" max="16136" width="12.5703125" style="123" customWidth="1"/>
    <col min="16137" max="16137" width="3.5703125" style="123" customWidth="1"/>
    <col min="16138" max="16138" width="8.85546875" style="123" customWidth="1"/>
    <col min="16139" max="16139" width="10" style="123" customWidth="1"/>
    <col min="16140" max="16140" width="10.85546875" style="123" customWidth="1"/>
    <col min="16141" max="16141" width="12.42578125" style="123" customWidth="1"/>
    <col min="16142" max="16142" width="14.85546875" style="123" customWidth="1"/>
    <col min="16143" max="16143" width="8.28515625" style="123" customWidth="1"/>
    <col min="16144" max="16144" width="9" style="123" customWidth="1"/>
    <col min="16145" max="16145" width="8.7109375" style="123" customWidth="1"/>
    <col min="16146" max="16146" width="8.42578125" style="123" customWidth="1"/>
    <col min="16147" max="16147" width="8.5703125" style="123" customWidth="1"/>
    <col min="16148" max="16148" width="8.7109375" style="123" customWidth="1"/>
    <col min="16149" max="16384" width="11.42578125" style="123"/>
  </cols>
  <sheetData>
    <row r="1" spans="5:28" ht="13.5" thickBot="1"/>
    <row r="2" spans="5:28" ht="15">
      <c r="E2" s="124" t="s">
        <v>183</v>
      </c>
      <c r="F2" s="125" t="s">
        <v>184</v>
      </c>
      <c r="G2" s="126" t="s">
        <v>185</v>
      </c>
    </row>
    <row r="3" spans="5:28" ht="15.75">
      <c r="E3" s="127" t="s">
        <v>186</v>
      </c>
      <c r="F3" s="128"/>
      <c r="G3" s="129"/>
      <c r="H3" s="130"/>
    </row>
    <row r="4" spans="5:28" ht="15">
      <c r="E4" s="131" t="s">
        <v>20</v>
      </c>
      <c r="F4" s="132"/>
      <c r="G4" s="133"/>
    </row>
    <row r="5" spans="5:28" ht="15.75">
      <c r="E5" s="134" t="s">
        <v>187</v>
      </c>
      <c r="F5" s="135"/>
      <c r="G5" s="129"/>
      <c r="H5" s="136"/>
      <c r="W5" s="137"/>
      <c r="X5" s="137"/>
      <c r="Y5" s="137"/>
      <c r="Z5" s="137"/>
      <c r="AA5" s="137"/>
      <c r="AB5" s="137"/>
    </row>
    <row r="6" spans="5:28" ht="23.25">
      <c r="E6" s="134" t="s">
        <v>188</v>
      </c>
      <c r="F6" s="138"/>
      <c r="G6" s="139"/>
      <c r="H6" s="140"/>
      <c r="W6" s="137"/>
      <c r="X6" s="137"/>
      <c r="Y6" s="137"/>
      <c r="Z6" s="137"/>
      <c r="AA6" s="137"/>
      <c r="AB6" s="137"/>
    </row>
    <row r="7" spans="5:28" ht="16.5" thickBot="1">
      <c r="E7" s="141" t="s">
        <v>189</v>
      </c>
      <c r="F7" s="142"/>
      <c r="G7" s="143"/>
      <c r="W7" s="137"/>
      <c r="X7" s="137"/>
      <c r="Y7" s="137"/>
      <c r="Z7" s="137"/>
      <c r="AA7" s="137"/>
      <c r="AB7" s="137"/>
    </row>
    <row r="8" spans="5:28" ht="15.75" thickBot="1">
      <c r="E8" s="144" t="s">
        <v>86</v>
      </c>
      <c r="F8" s="145"/>
      <c r="G8" s="146"/>
      <c r="W8" s="137"/>
      <c r="X8" s="137"/>
      <c r="Y8" s="137"/>
      <c r="Z8" s="137"/>
      <c r="AA8" s="137"/>
      <c r="AB8" s="137"/>
    </row>
    <row r="9" spans="5:28" ht="15">
      <c r="E9" s="147" t="s">
        <v>190</v>
      </c>
      <c r="F9" s="148"/>
      <c r="G9" s="149"/>
      <c r="W9" s="137"/>
      <c r="X9" s="137"/>
      <c r="Y9" s="137"/>
      <c r="Z9" s="137"/>
      <c r="AA9" s="137"/>
      <c r="AB9" s="137"/>
    </row>
    <row r="10" spans="5:28" ht="15.75">
      <c r="E10" s="150" t="s">
        <v>191</v>
      </c>
      <c r="F10" s="138"/>
      <c r="G10" s="151"/>
      <c r="W10" s="137"/>
      <c r="X10" s="137"/>
      <c r="Y10" s="137"/>
      <c r="Z10" s="137"/>
      <c r="AA10" s="137"/>
      <c r="AB10" s="137"/>
    </row>
    <row r="11" spans="5:28">
      <c r="E11" s="152"/>
      <c r="F11" s="153"/>
      <c r="G11" s="154"/>
      <c r="W11" s="137"/>
      <c r="X11" s="137"/>
      <c r="Y11" s="137"/>
      <c r="Z11" s="137"/>
      <c r="AA11" s="137"/>
      <c r="AB11" s="137"/>
    </row>
    <row r="12" spans="5:28" ht="15.75">
      <c r="E12" s="155" t="s">
        <v>192</v>
      </c>
      <c r="F12" s="156"/>
      <c r="G12" s="129"/>
      <c r="W12" s="137"/>
      <c r="X12" s="137"/>
      <c r="Y12" s="137"/>
      <c r="Z12" s="137"/>
      <c r="AA12" s="137"/>
      <c r="AB12" s="137"/>
    </row>
    <row r="13" spans="5:28" ht="16.5" thickBot="1">
      <c r="E13" s="157" t="s">
        <v>193</v>
      </c>
      <c r="F13" s="158"/>
      <c r="G13" s="159"/>
      <c r="W13" s="137"/>
      <c r="X13" s="137"/>
      <c r="Y13" s="137"/>
      <c r="Z13" s="137"/>
      <c r="AA13" s="137"/>
      <c r="AB13" s="137"/>
    </row>
    <row r="14" spans="5:28">
      <c r="W14" s="137"/>
      <c r="X14" s="137"/>
      <c r="Y14" s="137"/>
      <c r="Z14" s="137"/>
      <c r="AA14" s="137"/>
      <c r="AB14" s="137"/>
    </row>
    <row r="15" spans="5:28">
      <c r="W15" s="137"/>
      <c r="X15" s="137"/>
      <c r="Y15" s="137"/>
      <c r="Z15" s="137"/>
      <c r="AA15" s="137"/>
      <c r="AB15" s="137"/>
    </row>
    <row r="16" spans="5:28">
      <c r="W16" s="137"/>
      <c r="X16" s="137"/>
      <c r="Y16" s="137"/>
      <c r="Z16" s="137"/>
      <c r="AA16" s="137"/>
      <c r="AB16" s="137"/>
    </row>
    <row r="17" spans="5:28" ht="15">
      <c r="E17" s="160">
        <f>+H6</f>
        <v>0</v>
      </c>
      <c r="F17" s="364" t="s">
        <v>194</v>
      </c>
      <c r="G17" s="364"/>
      <c r="H17" s="364"/>
      <c r="I17" s="364"/>
      <c r="W17" s="137"/>
      <c r="X17" s="137"/>
      <c r="Y17" s="137"/>
      <c r="Z17" s="137"/>
      <c r="AA17" s="137"/>
      <c r="AB17" s="137"/>
    </row>
    <row r="18" spans="5:28">
      <c r="F18" s="364" t="s">
        <v>195</v>
      </c>
      <c r="G18" s="364"/>
      <c r="H18" s="364"/>
      <c r="I18" s="364"/>
      <c r="J18" s="364"/>
      <c r="W18" s="137"/>
      <c r="X18" s="137"/>
      <c r="Y18" s="137"/>
      <c r="Z18" s="137"/>
      <c r="AA18" s="137"/>
      <c r="AB18" s="137"/>
    </row>
    <row r="19" spans="5:28" ht="26.25" customHeight="1">
      <c r="F19" s="365" t="s">
        <v>196</v>
      </c>
      <c r="G19" s="365"/>
      <c r="H19" s="365"/>
      <c r="I19" s="365"/>
      <c r="W19" s="137"/>
      <c r="X19" s="137"/>
      <c r="Y19" s="137"/>
      <c r="Z19" s="137"/>
      <c r="AA19" s="137"/>
      <c r="AB19" s="137"/>
    </row>
    <row r="20" spans="5:28">
      <c r="W20" s="137"/>
      <c r="X20" s="137"/>
      <c r="Y20" s="137"/>
      <c r="Z20" s="137"/>
      <c r="AA20" s="137"/>
      <c r="AB20" s="137"/>
    </row>
    <row r="21" spans="5:28">
      <c r="W21" s="137"/>
      <c r="X21" s="137"/>
      <c r="Y21" s="137"/>
      <c r="Z21" s="137"/>
      <c r="AA21" s="137"/>
      <c r="AB21" s="137"/>
    </row>
    <row r="22" spans="5:28">
      <c r="W22" s="137"/>
      <c r="X22" s="137"/>
      <c r="Y22" s="137"/>
      <c r="Z22" s="137"/>
      <c r="AA22" s="137"/>
      <c r="AB22" s="137"/>
    </row>
    <row r="23" spans="5:28">
      <c r="W23" s="137"/>
      <c r="X23" s="137"/>
      <c r="Y23" s="137"/>
      <c r="Z23" s="137"/>
      <c r="AA23" s="137"/>
      <c r="AB23" s="137"/>
    </row>
    <row r="24" spans="5:28">
      <c r="W24" s="137"/>
      <c r="X24" s="137"/>
      <c r="Y24" s="137"/>
      <c r="Z24" s="137"/>
      <c r="AA24" s="137"/>
      <c r="AB24" s="137"/>
    </row>
    <row r="25" spans="5:28">
      <c r="W25" s="137"/>
      <c r="X25" s="137"/>
      <c r="Y25" s="137"/>
      <c r="Z25" s="137"/>
      <c r="AA25" s="137"/>
      <c r="AB25" s="137"/>
    </row>
    <row r="26" spans="5:28">
      <c r="W26" s="137"/>
      <c r="X26" s="137"/>
      <c r="Y26" s="137"/>
      <c r="Z26" s="137"/>
      <c r="AA26" s="137"/>
      <c r="AB26" s="137"/>
    </row>
    <row r="27" spans="5:28">
      <c r="W27" s="137"/>
      <c r="X27" s="137"/>
      <c r="Y27" s="137"/>
      <c r="Z27" s="137"/>
      <c r="AA27" s="137"/>
      <c r="AB27" s="137"/>
    </row>
    <row r="28" spans="5:28">
      <c r="W28" s="137"/>
      <c r="X28" s="137"/>
      <c r="Y28" s="137"/>
      <c r="Z28" s="137"/>
      <c r="AA28" s="137"/>
      <c r="AB28" s="137"/>
    </row>
    <row r="29" spans="5:28">
      <c r="W29" s="137"/>
      <c r="X29" s="137"/>
      <c r="Y29" s="137"/>
      <c r="Z29" s="137"/>
      <c r="AA29" s="137"/>
      <c r="AB29" s="137"/>
    </row>
    <row r="30" spans="5:28">
      <c r="W30" s="137"/>
      <c r="X30" s="137"/>
      <c r="Y30" s="137"/>
      <c r="Z30" s="137"/>
      <c r="AA30" s="137"/>
      <c r="AB30" s="137"/>
    </row>
    <row r="31" spans="5:28">
      <c r="W31" s="137"/>
      <c r="X31" s="137"/>
      <c r="Y31" s="137"/>
      <c r="Z31" s="137"/>
      <c r="AA31" s="137"/>
      <c r="AB31" s="137"/>
    </row>
    <row r="32" spans="5:28">
      <c r="W32" s="137"/>
      <c r="X32" s="137"/>
      <c r="Y32" s="137"/>
      <c r="Z32" s="137"/>
      <c r="AA32" s="137"/>
      <c r="AB32" s="137"/>
    </row>
    <row r="33" spans="3:28">
      <c r="W33" s="137"/>
      <c r="X33" s="137"/>
      <c r="Y33" s="137"/>
      <c r="Z33" s="137"/>
      <c r="AA33" s="137"/>
      <c r="AB33" s="137"/>
    </row>
    <row r="34" spans="3:28">
      <c r="W34" s="137"/>
      <c r="X34" s="137"/>
      <c r="Y34" s="137"/>
      <c r="Z34" s="137"/>
      <c r="AA34" s="137"/>
      <c r="AB34" s="137"/>
    </row>
    <row r="35" spans="3:28">
      <c r="W35" s="137"/>
      <c r="X35" s="137"/>
      <c r="Y35" s="137"/>
      <c r="Z35" s="137"/>
      <c r="AA35" s="137"/>
      <c r="AB35" s="137"/>
    </row>
    <row r="36" spans="3:28">
      <c r="W36" s="137"/>
      <c r="X36" s="137"/>
      <c r="Y36" s="137"/>
      <c r="Z36" s="137"/>
      <c r="AA36" s="137"/>
      <c r="AB36" s="137"/>
    </row>
    <row r="37" spans="3:28">
      <c r="W37" s="137"/>
      <c r="X37" s="137"/>
      <c r="Y37" s="137"/>
      <c r="Z37" s="137"/>
      <c r="AA37" s="137"/>
      <c r="AB37" s="137"/>
    </row>
    <row r="38" spans="3:28">
      <c r="T38" s="137"/>
      <c r="U38" s="137"/>
      <c r="V38" s="137"/>
      <c r="W38" s="137"/>
      <c r="X38" s="137"/>
      <c r="Y38" s="137"/>
      <c r="Z38" s="137"/>
      <c r="AA38" s="137"/>
      <c r="AB38" s="137"/>
    </row>
    <row r="39" spans="3:28">
      <c r="T39" s="137"/>
      <c r="U39" s="137"/>
      <c r="V39" s="137"/>
      <c r="W39" s="137"/>
      <c r="X39" s="137"/>
      <c r="Y39" s="137"/>
      <c r="Z39" s="137"/>
      <c r="AA39" s="137"/>
      <c r="AB39" s="137"/>
    </row>
    <row r="40" spans="3:28">
      <c r="T40" s="137"/>
      <c r="U40" s="137"/>
      <c r="V40" s="137"/>
      <c r="W40" s="137"/>
      <c r="X40" s="137"/>
      <c r="Y40" s="137"/>
      <c r="Z40" s="137"/>
      <c r="AA40" s="137"/>
      <c r="AB40" s="137"/>
    </row>
    <row r="41" spans="3:28">
      <c r="T41" s="137"/>
      <c r="U41" s="137"/>
      <c r="V41" s="137"/>
      <c r="W41" s="137"/>
      <c r="X41" s="137"/>
      <c r="Y41" s="137"/>
      <c r="Z41" s="137"/>
      <c r="AA41" s="137"/>
      <c r="AB41" s="137"/>
    </row>
    <row r="42" spans="3:28">
      <c r="T42" s="137"/>
      <c r="U42" s="137"/>
      <c r="V42" s="137"/>
      <c r="W42" s="137"/>
      <c r="X42" s="137"/>
      <c r="Y42" s="137"/>
      <c r="Z42" s="137"/>
      <c r="AA42" s="137"/>
      <c r="AB42" s="137"/>
    </row>
    <row r="43" spans="3:28">
      <c r="T43" s="137"/>
      <c r="U43" s="137"/>
      <c r="V43" s="137"/>
      <c r="W43" s="137"/>
      <c r="X43" s="137"/>
      <c r="Y43" s="137"/>
      <c r="Z43" s="137"/>
      <c r="AA43" s="137"/>
      <c r="AB43" s="137"/>
    </row>
    <row r="44" spans="3:28">
      <c r="T44" s="137"/>
      <c r="U44" s="137"/>
      <c r="V44" s="137"/>
      <c r="W44" s="137"/>
      <c r="X44" s="137"/>
      <c r="Y44" s="137"/>
      <c r="Z44" s="137"/>
      <c r="AA44" s="137"/>
      <c r="AB44" s="137"/>
    </row>
    <row r="45" spans="3:28">
      <c r="T45" s="137"/>
      <c r="U45" s="137"/>
      <c r="V45" s="137"/>
      <c r="W45" s="137"/>
      <c r="X45" s="137"/>
      <c r="Y45" s="137"/>
      <c r="Z45" s="137"/>
      <c r="AA45" s="137"/>
      <c r="AB45" s="137"/>
    </row>
    <row r="46" spans="3:28" ht="18">
      <c r="C46" s="161"/>
      <c r="D46" s="161"/>
      <c r="E46" s="161"/>
      <c r="F46" s="161"/>
      <c r="G46" s="161"/>
      <c r="H46" s="161"/>
      <c r="I46" s="137"/>
      <c r="J46" s="137"/>
      <c r="K46" s="137"/>
      <c r="L46" s="137"/>
      <c r="M46" s="137"/>
      <c r="N46" s="137"/>
      <c r="O46" s="137"/>
      <c r="P46" s="137"/>
      <c r="Q46" s="137"/>
      <c r="R46" s="137"/>
      <c r="S46" s="137"/>
      <c r="T46" s="137"/>
      <c r="U46" s="137"/>
      <c r="V46" s="137"/>
      <c r="W46" s="137"/>
      <c r="X46" s="137"/>
      <c r="Y46" s="137"/>
      <c r="Z46" s="137"/>
      <c r="AA46" s="137"/>
      <c r="AB46" s="137"/>
    </row>
    <row r="47" spans="3:28" ht="18">
      <c r="C47" s="161"/>
      <c r="D47" s="161"/>
      <c r="E47" s="161"/>
      <c r="F47" s="161"/>
      <c r="G47" s="161"/>
      <c r="H47" s="161"/>
      <c r="I47" s="137"/>
      <c r="J47" s="137"/>
      <c r="K47" s="137"/>
      <c r="L47" s="137"/>
      <c r="M47" s="137"/>
      <c r="N47" s="137"/>
      <c r="O47" s="137"/>
      <c r="P47" s="137"/>
      <c r="Q47" s="137"/>
      <c r="R47" s="137"/>
      <c r="S47" s="137"/>
      <c r="T47" s="137"/>
      <c r="U47" s="137"/>
      <c r="V47" s="137"/>
      <c r="W47" s="137"/>
      <c r="X47" s="137"/>
      <c r="Y47" s="137"/>
      <c r="Z47" s="137"/>
      <c r="AA47" s="137"/>
      <c r="AB47" s="137"/>
    </row>
    <row r="48" spans="3:28" ht="18">
      <c r="C48" s="161"/>
      <c r="D48" s="161"/>
      <c r="E48" s="161"/>
      <c r="F48" s="161"/>
      <c r="G48" s="161"/>
      <c r="H48" s="161"/>
      <c r="I48" s="137"/>
      <c r="J48" s="137"/>
      <c r="K48" s="137"/>
      <c r="L48" s="137"/>
      <c r="M48" s="137"/>
      <c r="N48" s="137"/>
      <c r="O48" s="137"/>
      <c r="P48" s="137"/>
      <c r="Q48" s="137"/>
      <c r="R48" s="137"/>
      <c r="S48" s="137"/>
      <c r="T48" s="137"/>
      <c r="U48" s="137"/>
      <c r="V48" s="137"/>
      <c r="W48" s="137"/>
      <c r="X48" s="137"/>
      <c r="Y48" s="137"/>
      <c r="Z48" s="137"/>
      <c r="AA48" s="137"/>
      <c r="AB48" s="137"/>
    </row>
    <row r="49" spans="3:28" ht="18">
      <c r="C49" s="161"/>
      <c r="D49" s="161"/>
      <c r="E49" s="161"/>
      <c r="F49" s="161"/>
      <c r="G49" s="161"/>
      <c r="H49" s="161"/>
      <c r="I49" s="137"/>
      <c r="J49" s="137"/>
      <c r="K49" s="137"/>
      <c r="L49" s="137"/>
      <c r="M49" s="137"/>
      <c r="N49" s="137"/>
      <c r="O49" s="137"/>
      <c r="P49" s="137"/>
      <c r="Q49" s="137"/>
      <c r="R49" s="137"/>
      <c r="S49" s="137"/>
      <c r="T49" s="137"/>
      <c r="U49" s="137"/>
      <c r="V49" s="137"/>
      <c r="W49" s="137"/>
      <c r="X49" s="137"/>
      <c r="Y49" s="137"/>
      <c r="Z49" s="137"/>
      <c r="AA49" s="137"/>
      <c r="AB49" s="137"/>
    </row>
    <row r="69" spans="6:7" ht="15">
      <c r="G69" s="162"/>
    </row>
    <row r="70" spans="6:7" ht="15">
      <c r="G70" s="162"/>
    </row>
    <row r="71" spans="6:7" ht="15">
      <c r="G71" s="162"/>
    </row>
    <row r="72" spans="6:7" ht="15">
      <c r="G72" s="162"/>
    </row>
    <row r="73" spans="6:7" ht="15">
      <c r="G73" s="162"/>
    </row>
    <row r="74" spans="6:7" ht="15">
      <c r="G74" s="162"/>
    </row>
    <row r="75" spans="6:7" ht="15">
      <c r="G75" s="162"/>
    </row>
    <row r="76" spans="6:7" ht="15">
      <c r="G76" s="162"/>
    </row>
    <row r="77" spans="6:7" ht="15">
      <c r="G77" s="162"/>
    </row>
    <row r="78" spans="6:7" ht="15">
      <c r="G78" s="162"/>
    </row>
    <row r="79" spans="6:7" ht="15">
      <c r="G79" s="162"/>
    </row>
    <row r="80" spans="6:7">
      <c r="F80" s="163"/>
    </row>
    <row r="81" spans="4:6">
      <c r="D81" s="163"/>
      <c r="E81" s="163"/>
      <c r="F81" s="163"/>
    </row>
    <row r="82" spans="4:6">
      <c r="D82" s="163"/>
      <c r="E82" s="163"/>
      <c r="F82" s="163"/>
    </row>
    <row r="83" spans="4:6">
      <c r="D83" s="163"/>
      <c r="E83" s="163"/>
      <c r="F83" s="163"/>
    </row>
    <row r="84" spans="4:6">
      <c r="D84" s="163"/>
      <c r="E84" s="163"/>
      <c r="F84" s="163"/>
    </row>
    <row r="85" spans="4:6">
      <c r="D85" s="163"/>
      <c r="E85" s="163"/>
      <c r="F85" s="163"/>
    </row>
    <row r="86" spans="4:6">
      <c r="D86" s="163"/>
      <c r="E86" s="163"/>
      <c r="F86" s="163"/>
    </row>
  </sheetData>
  <mergeCells count="3">
    <mergeCell ref="F17:I17"/>
    <mergeCell ref="F18:J18"/>
    <mergeCell ref="F19:I19"/>
  </mergeCells>
  <pageMargins left="0.75" right="0.75" top="1" bottom="1" header="0" footer="0"/>
  <pageSetup orientation="portrait" horizontalDpi="360" verticalDpi="36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0:X67"/>
  <sheetViews>
    <sheetView showGridLines="0" topLeftCell="A15" zoomScaleNormal="100" workbookViewId="0">
      <selection activeCell="L9" sqref="L9"/>
    </sheetView>
  </sheetViews>
  <sheetFormatPr baseColWidth="10" defaultRowHeight="11.25"/>
  <cols>
    <col min="1" max="10" width="11.42578125" style="33"/>
    <col min="11" max="11" width="2.42578125" style="33" customWidth="1"/>
    <col min="12" max="12" width="28.28515625" style="33" bestFit="1" customWidth="1"/>
    <col min="13" max="13" width="9.140625" style="33" bestFit="1" customWidth="1"/>
    <col min="14" max="14" width="9.42578125" style="33" customWidth="1"/>
    <col min="15" max="15" width="2.42578125" style="33" customWidth="1"/>
    <col min="16" max="16" width="19.7109375" style="33" customWidth="1"/>
    <col min="17" max="17" width="9.140625" style="33" bestFit="1" customWidth="1"/>
    <col min="18" max="18" width="8.5703125" style="33" customWidth="1"/>
    <col min="19" max="19" width="8.5703125" style="33" bestFit="1" customWidth="1"/>
    <col min="20" max="20" width="30.7109375" style="33" bestFit="1" customWidth="1"/>
    <col min="21" max="266" width="11.42578125" style="33"/>
    <col min="267" max="267" width="2.42578125" style="33" customWidth="1"/>
    <col min="268" max="268" width="28.28515625" style="33" bestFit="1" customWidth="1"/>
    <col min="269" max="269" width="9.140625" style="33" bestFit="1" customWidth="1"/>
    <col min="270" max="270" width="9.42578125" style="33" customWidth="1"/>
    <col min="271" max="271" width="2.42578125" style="33" customWidth="1"/>
    <col min="272" max="272" width="19.7109375" style="33" customWidth="1"/>
    <col min="273" max="273" width="9.140625" style="33" bestFit="1" customWidth="1"/>
    <col min="274" max="274" width="8.5703125" style="33" customWidth="1"/>
    <col min="275" max="275" width="8.5703125" style="33" bestFit="1" customWidth="1"/>
    <col min="276" max="276" width="30.7109375" style="33" bestFit="1" customWidth="1"/>
    <col min="277" max="522" width="11.42578125" style="33"/>
    <col min="523" max="523" width="2.42578125" style="33" customWidth="1"/>
    <col min="524" max="524" width="28.28515625" style="33" bestFit="1" customWidth="1"/>
    <col min="525" max="525" width="9.140625" style="33" bestFit="1" customWidth="1"/>
    <col min="526" max="526" width="9.42578125" style="33" customWidth="1"/>
    <col min="527" max="527" width="2.42578125" style="33" customWidth="1"/>
    <col min="528" max="528" width="19.7109375" style="33" customWidth="1"/>
    <col min="529" max="529" width="9.140625" style="33" bestFit="1" customWidth="1"/>
    <col min="530" max="530" width="8.5703125" style="33" customWidth="1"/>
    <col min="531" max="531" width="8.5703125" style="33" bestFit="1" customWidth="1"/>
    <col min="532" max="532" width="30.7109375" style="33" bestFit="1" customWidth="1"/>
    <col min="533" max="778" width="11.42578125" style="33"/>
    <col min="779" max="779" width="2.42578125" style="33" customWidth="1"/>
    <col min="780" max="780" width="28.28515625" style="33" bestFit="1" customWidth="1"/>
    <col min="781" max="781" width="9.140625" style="33" bestFit="1" customWidth="1"/>
    <col min="782" max="782" width="9.42578125" style="33" customWidth="1"/>
    <col min="783" max="783" width="2.42578125" style="33" customWidth="1"/>
    <col min="784" max="784" width="19.7109375" style="33" customWidth="1"/>
    <col min="785" max="785" width="9.140625" style="33" bestFit="1" customWidth="1"/>
    <col min="786" max="786" width="8.5703125" style="33" customWidth="1"/>
    <col min="787" max="787" width="8.5703125" style="33" bestFit="1" customWidth="1"/>
    <col min="788" max="788" width="30.7109375" style="33" bestFit="1" customWidth="1"/>
    <col min="789" max="1034" width="11.42578125" style="33"/>
    <col min="1035" max="1035" width="2.42578125" style="33" customWidth="1"/>
    <col min="1036" max="1036" width="28.28515625" style="33" bestFit="1" customWidth="1"/>
    <col min="1037" max="1037" width="9.140625" style="33" bestFit="1" customWidth="1"/>
    <col min="1038" max="1038" width="9.42578125" style="33" customWidth="1"/>
    <col min="1039" max="1039" width="2.42578125" style="33" customWidth="1"/>
    <col min="1040" max="1040" width="19.7109375" style="33" customWidth="1"/>
    <col min="1041" max="1041" width="9.140625" style="33" bestFit="1" customWidth="1"/>
    <col min="1042" max="1042" width="8.5703125" style="33" customWidth="1"/>
    <col min="1043" max="1043" width="8.5703125" style="33" bestFit="1" customWidth="1"/>
    <col min="1044" max="1044" width="30.7109375" style="33" bestFit="1" customWidth="1"/>
    <col min="1045" max="1290" width="11.42578125" style="33"/>
    <col min="1291" max="1291" width="2.42578125" style="33" customWidth="1"/>
    <col min="1292" max="1292" width="28.28515625" style="33" bestFit="1" customWidth="1"/>
    <col min="1293" max="1293" width="9.140625" style="33" bestFit="1" customWidth="1"/>
    <col min="1294" max="1294" width="9.42578125" style="33" customWidth="1"/>
    <col min="1295" max="1295" width="2.42578125" style="33" customWidth="1"/>
    <col min="1296" max="1296" width="19.7109375" style="33" customWidth="1"/>
    <col min="1297" max="1297" width="9.140625" style="33" bestFit="1" customWidth="1"/>
    <col min="1298" max="1298" width="8.5703125" style="33" customWidth="1"/>
    <col min="1299" max="1299" width="8.5703125" style="33" bestFit="1" customWidth="1"/>
    <col min="1300" max="1300" width="30.7109375" style="33" bestFit="1" customWidth="1"/>
    <col min="1301" max="1546" width="11.42578125" style="33"/>
    <col min="1547" max="1547" width="2.42578125" style="33" customWidth="1"/>
    <col min="1548" max="1548" width="28.28515625" style="33" bestFit="1" customWidth="1"/>
    <col min="1549" max="1549" width="9.140625" style="33" bestFit="1" customWidth="1"/>
    <col min="1550" max="1550" width="9.42578125" style="33" customWidth="1"/>
    <col min="1551" max="1551" width="2.42578125" style="33" customWidth="1"/>
    <col min="1552" max="1552" width="19.7109375" style="33" customWidth="1"/>
    <col min="1553" max="1553" width="9.140625" style="33" bestFit="1" customWidth="1"/>
    <col min="1554" max="1554" width="8.5703125" style="33" customWidth="1"/>
    <col min="1555" max="1555" width="8.5703125" style="33" bestFit="1" customWidth="1"/>
    <col min="1556" max="1556" width="30.7109375" style="33" bestFit="1" customWidth="1"/>
    <col min="1557" max="1802" width="11.42578125" style="33"/>
    <col min="1803" max="1803" width="2.42578125" style="33" customWidth="1"/>
    <col min="1804" max="1804" width="28.28515625" style="33" bestFit="1" customWidth="1"/>
    <col min="1805" max="1805" width="9.140625" style="33" bestFit="1" customWidth="1"/>
    <col min="1806" max="1806" width="9.42578125" style="33" customWidth="1"/>
    <col min="1807" max="1807" width="2.42578125" style="33" customWidth="1"/>
    <col min="1808" max="1808" width="19.7109375" style="33" customWidth="1"/>
    <col min="1809" max="1809" width="9.140625" style="33" bestFit="1" customWidth="1"/>
    <col min="1810" max="1810" width="8.5703125" style="33" customWidth="1"/>
    <col min="1811" max="1811" width="8.5703125" style="33" bestFit="1" customWidth="1"/>
    <col min="1812" max="1812" width="30.7109375" style="33" bestFit="1" customWidth="1"/>
    <col min="1813" max="2058" width="11.42578125" style="33"/>
    <col min="2059" max="2059" width="2.42578125" style="33" customWidth="1"/>
    <col min="2060" max="2060" width="28.28515625" style="33" bestFit="1" customWidth="1"/>
    <col min="2061" max="2061" width="9.140625" style="33" bestFit="1" customWidth="1"/>
    <col min="2062" max="2062" width="9.42578125" style="33" customWidth="1"/>
    <col min="2063" max="2063" width="2.42578125" style="33" customWidth="1"/>
    <col min="2064" max="2064" width="19.7109375" style="33" customWidth="1"/>
    <col min="2065" max="2065" width="9.140625" style="33" bestFit="1" customWidth="1"/>
    <col min="2066" max="2066" width="8.5703125" style="33" customWidth="1"/>
    <col min="2067" max="2067" width="8.5703125" style="33" bestFit="1" customWidth="1"/>
    <col min="2068" max="2068" width="30.7109375" style="33" bestFit="1" customWidth="1"/>
    <col min="2069" max="2314" width="11.42578125" style="33"/>
    <col min="2315" max="2315" width="2.42578125" style="33" customWidth="1"/>
    <col min="2316" max="2316" width="28.28515625" style="33" bestFit="1" customWidth="1"/>
    <col min="2317" max="2317" width="9.140625" style="33" bestFit="1" customWidth="1"/>
    <col min="2318" max="2318" width="9.42578125" style="33" customWidth="1"/>
    <col min="2319" max="2319" width="2.42578125" style="33" customWidth="1"/>
    <col min="2320" max="2320" width="19.7109375" style="33" customWidth="1"/>
    <col min="2321" max="2321" width="9.140625" style="33" bestFit="1" customWidth="1"/>
    <col min="2322" max="2322" width="8.5703125" style="33" customWidth="1"/>
    <col min="2323" max="2323" width="8.5703125" style="33" bestFit="1" customWidth="1"/>
    <col min="2324" max="2324" width="30.7109375" style="33" bestFit="1" customWidth="1"/>
    <col min="2325" max="2570" width="11.42578125" style="33"/>
    <col min="2571" max="2571" width="2.42578125" style="33" customWidth="1"/>
    <col min="2572" max="2572" width="28.28515625" style="33" bestFit="1" customWidth="1"/>
    <col min="2573" max="2573" width="9.140625" style="33" bestFit="1" customWidth="1"/>
    <col min="2574" max="2574" width="9.42578125" style="33" customWidth="1"/>
    <col min="2575" max="2575" width="2.42578125" style="33" customWidth="1"/>
    <col min="2576" max="2576" width="19.7109375" style="33" customWidth="1"/>
    <col min="2577" max="2577" width="9.140625" style="33" bestFit="1" customWidth="1"/>
    <col min="2578" max="2578" width="8.5703125" style="33" customWidth="1"/>
    <col min="2579" max="2579" width="8.5703125" style="33" bestFit="1" customWidth="1"/>
    <col min="2580" max="2580" width="30.7109375" style="33" bestFit="1" customWidth="1"/>
    <col min="2581" max="2826" width="11.42578125" style="33"/>
    <col min="2827" max="2827" width="2.42578125" style="33" customWidth="1"/>
    <col min="2828" max="2828" width="28.28515625" style="33" bestFit="1" customWidth="1"/>
    <col min="2829" max="2829" width="9.140625" style="33" bestFit="1" customWidth="1"/>
    <col min="2830" max="2830" width="9.42578125" style="33" customWidth="1"/>
    <col min="2831" max="2831" width="2.42578125" style="33" customWidth="1"/>
    <col min="2832" max="2832" width="19.7109375" style="33" customWidth="1"/>
    <col min="2833" max="2833" width="9.140625" style="33" bestFit="1" customWidth="1"/>
    <col min="2834" max="2834" width="8.5703125" style="33" customWidth="1"/>
    <col min="2835" max="2835" width="8.5703125" style="33" bestFit="1" customWidth="1"/>
    <col min="2836" max="2836" width="30.7109375" style="33" bestFit="1" customWidth="1"/>
    <col min="2837" max="3082" width="11.42578125" style="33"/>
    <col min="3083" max="3083" width="2.42578125" style="33" customWidth="1"/>
    <col min="3084" max="3084" width="28.28515625" style="33" bestFit="1" customWidth="1"/>
    <col min="3085" max="3085" width="9.140625" style="33" bestFit="1" customWidth="1"/>
    <col min="3086" max="3086" width="9.42578125" style="33" customWidth="1"/>
    <col min="3087" max="3087" width="2.42578125" style="33" customWidth="1"/>
    <col min="3088" max="3088" width="19.7109375" style="33" customWidth="1"/>
    <col min="3089" max="3089" width="9.140625" style="33" bestFit="1" customWidth="1"/>
    <col min="3090" max="3090" width="8.5703125" style="33" customWidth="1"/>
    <col min="3091" max="3091" width="8.5703125" style="33" bestFit="1" customWidth="1"/>
    <col min="3092" max="3092" width="30.7109375" style="33" bestFit="1" customWidth="1"/>
    <col min="3093" max="3338" width="11.42578125" style="33"/>
    <col min="3339" max="3339" width="2.42578125" style="33" customWidth="1"/>
    <col min="3340" max="3340" width="28.28515625" style="33" bestFit="1" customWidth="1"/>
    <col min="3341" max="3341" width="9.140625" style="33" bestFit="1" customWidth="1"/>
    <col min="3342" max="3342" width="9.42578125" style="33" customWidth="1"/>
    <col min="3343" max="3343" width="2.42578125" style="33" customWidth="1"/>
    <col min="3344" max="3344" width="19.7109375" style="33" customWidth="1"/>
    <col min="3345" max="3345" width="9.140625" style="33" bestFit="1" customWidth="1"/>
    <col min="3346" max="3346" width="8.5703125" style="33" customWidth="1"/>
    <col min="3347" max="3347" width="8.5703125" style="33" bestFit="1" customWidth="1"/>
    <col min="3348" max="3348" width="30.7109375" style="33" bestFit="1" customWidth="1"/>
    <col min="3349" max="3594" width="11.42578125" style="33"/>
    <col min="3595" max="3595" width="2.42578125" style="33" customWidth="1"/>
    <col min="3596" max="3596" width="28.28515625" style="33" bestFit="1" customWidth="1"/>
    <col min="3597" max="3597" width="9.140625" style="33" bestFit="1" customWidth="1"/>
    <col min="3598" max="3598" width="9.42578125" style="33" customWidth="1"/>
    <col min="3599" max="3599" width="2.42578125" style="33" customWidth="1"/>
    <col min="3600" max="3600" width="19.7109375" style="33" customWidth="1"/>
    <col min="3601" max="3601" width="9.140625" style="33" bestFit="1" customWidth="1"/>
    <col min="3602" max="3602" width="8.5703125" style="33" customWidth="1"/>
    <col min="3603" max="3603" width="8.5703125" style="33" bestFit="1" customWidth="1"/>
    <col min="3604" max="3604" width="30.7109375" style="33" bestFit="1" customWidth="1"/>
    <col min="3605" max="3850" width="11.42578125" style="33"/>
    <col min="3851" max="3851" width="2.42578125" style="33" customWidth="1"/>
    <col min="3852" max="3852" width="28.28515625" style="33" bestFit="1" customWidth="1"/>
    <col min="3853" max="3853" width="9.140625" style="33" bestFit="1" customWidth="1"/>
    <col min="3854" max="3854" width="9.42578125" style="33" customWidth="1"/>
    <col min="3855" max="3855" width="2.42578125" style="33" customWidth="1"/>
    <col min="3856" max="3856" width="19.7109375" style="33" customWidth="1"/>
    <col min="3857" max="3857" width="9.140625" style="33" bestFit="1" customWidth="1"/>
    <col min="3858" max="3858" width="8.5703125" style="33" customWidth="1"/>
    <col min="3859" max="3859" width="8.5703125" style="33" bestFit="1" customWidth="1"/>
    <col min="3860" max="3860" width="30.7109375" style="33" bestFit="1" customWidth="1"/>
    <col min="3861" max="4106" width="11.42578125" style="33"/>
    <col min="4107" max="4107" width="2.42578125" style="33" customWidth="1"/>
    <col min="4108" max="4108" width="28.28515625" style="33" bestFit="1" customWidth="1"/>
    <col min="4109" max="4109" width="9.140625" style="33" bestFit="1" customWidth="1"/>
    <col min="4110" max="4110" width="9.42578125" style="33" customWidth="1"/>
    <col min="4111" max="4111" width="2.42578125" style="33" customWidth="1"/>
    <col min="4112" max="4112" width="19.7109375" style="33" customWidth="1"/>
    <col min="4113" max="4113" width="9.140625" style="33" bestFit="1" customWidth="1"/>
    <col min="4114" max="4114" width="8.5703125" style="33" customWidth="1"/>
    <col min="4115" max="4115" width="8.5703125" style="33" bestFit="1" customWidth="1"/>
    <col min="4116" max="4116" width="30.7109375" style="33" bestFit="1" customWidth="1"/>
    <col min="4117" max="4362" width="11.42578125" style="33"/>
    <col min="4363" max="4363" width="2.42578125" style="33" customWidth="1"/>
    <col min="4364" max="4364" width="28.28515625" style="33" bestFit="1" customWidth="1"/>
    <col min="4365" max="4365" width="9.140625" style="33" bestFit="1" customWidth="1"/>
    <col min="4366" max="4366" width="9.42578125" style="33" customWidth="1"/>
    <col min="4367" max="4367" width="2.42578125" style="33" customWidth="1"/>
    <col min="4368" max="4368" width="19.7109375" style="33" customWidth="1"/>
    <col min="4369" max="4369" width="9.140625" style="33" bestFit="1" customWidth="1"/>
    <col min="4370" max="4370" width="8.5703125" style="33" customWidth="1"/>
    <col min="4371" max="4371" width="8.5703125" style="33" bestFit="1" customWidth="1"/>
    <col min="4372" max="4372" width="30.7109375" style="33" bestFit="1" customWidth="1"/>
    <col min="4373" max="4618" width="11.42578125" style="33"/>
    <col min="4619" max="4619" width="2.42578125" style="33" customWidth="1"/>
    <col min="4620" max="4620" width="28.28515625" style="33" bestFit="1" customWidth="1"/>
    <col min="4621" max="4621" width="9.140625" style="33" bestFit="1" customWidth="1"/>
    <col min="4622" max="4622" width="9.42578125" style="33" customWidth="1"/>
    <col min="4623" max="4623" width="2.42578125" style="33" customWidth="1"/>
    <col min="4624" max="4624" width="19.7109375" style="33" customWidth="1"/>
    <col min="4625" max="4625" width="9.140625" style="33" bestFit="1" customWidth="1"/>
    <col min="4626" max="4626" width="8.5703125" style="33" customWidth="1"/>
    <col min="4627" max="4627" width="8.5703125" style="33" bestFit="1" customWidth="1"/>
    <col min="4628" max="4628" width="30.7109375" style="33" bestFit="1" customWidth="1"/>
    <col min="4629" max="4874" width="11.42578125" style="33"/>
    <col min="4875" max="4875" width="2.42578125" style="33" customWidth="1"/>
    <col min="4876" max="4876" width="28.28515625" style="33" bestFit="1" customWidth="1"/>
    <col min="4877" max="4877" width="9.140625" style="33" bestFit="1" customWidth="1"/>
    <col min="4878" max="4878" width="9.42578125" style="33" customWidth="1"/>
    <col min="4879" max="4879" width="2.42578125" style="33" customWidth="1"/>
    <col min="4880" max="4880" width="19.7109375" style="33" customWidth="1"/>
    <col min="4881" max="4881" width="9.140625" style="33" bestFit="1" customWidth="1"/>
    <col min="4882" max="4882" width="8.5703125" style="33" customWidth="1"/>
    <col min="4883" max="4883" width="8.5703125" style="33" bestFit="1" customWidth="1"/>
    <col min="4884" max="4884" width="30.7109375" style="33" bestFit="1" customWidth="1"/>
    <col min="4885" max="5130" width="11.42578125" style="33"/>
    <col min="5131" max="5131" width="2.42578125" style="33" customWidth="1"/>
    <col min="5132" max="5132" width="28.28515625" style="33" bestFit="1" customWidth="1"/>
    <col min="5133" max="5133" width="9.140625" style="33" bestFit="1" customWidth="1"/>
    <col min="5134" max="5134" width="9.42578125" style="33" customWidth="1"/>
    <col min="5135" max="5135" width="2.42578125" style="33" customWidth="1"/>
    <col min="5136" max="5136" width="19.7109375" style="33" customWidth="1"/>
    <col min="5137" max="5137" width="9.140625" style="33" bestFit="1" customWidth="1"/>
    <col min="5138" max="5138" width="8.5703125" style="33" customWidth="1"/>
    <col min="5139" max="5139" width="8.5703125" style="33" bestFit="1" customWidth="1"/>
    <col min="5140" max="5140" width="30.7109375" style="33" bestFit="1" customWidth="1"/>
    <col min="5141" max="5386" width="11.42578125" style="33"/>
    <col min="5387" max="5387" width="2.42578125" style="33" customWidth="1"/>
    <col min="5388" max="5388" width="28.28515625" style="33" bestFit="1" customWidth="1"/>
    <col min="5389" max="5389" width="9.140625" style="33" bestFit="1" customWidth="1"/>
    <col min="5390" max="5390" width="9.42578125" style="33" customWidth="1"/>
    <col min="5391" max="5391" width="2.42578125" style="33" customWidth="1"/>
    <col min="5392" max="5392" width="19.7109375" style="33" customWidth="1"/>
    <col min="5393" max="5393" width="9.140625" style="33" bestFit="1" customWidth="1"/>
    <col min="5394" max="5394" width="8.5703125" style="33" customWidth="1"/>
    <col min="5395" max="5395" width="8.5703125" style="33" bestFit="1" customWidth="1"/>
    <col min="5396" max="5396" width="30.7109375" style="33" bestFit="1" customWidth="1"/>
    <col min="5397" max="5642" width="11.42578125" style="33"/>
    <col min="5643" max="5643" width="2.42578125" style="33" customWidth="1"/>
    <col min="5644" max="5644" width="28.28515625" style="33" bestFit="1" customWidth="1"/>
    <col min="5645" max="5645" width="9.140625" style="33" bestFit="1" customWidth="1"/>
    <col min="5646" max="5646" width="9.42578125" style="33" customWidth="1"/>
    <col min="5647" max="5647" width="2.42578125" style="33" customWidth="1"/>
    <col min="5648" max="5648" width="19.7109375" style="33" customWidth="1"/>
    <col min="5649" max="5649" width="9.140625" style="33" bestFit="1" customWidth="1"/>
    <col min="5650" max="5650" width="8.5703125" style="33" customWidth="1"/>
    <col min="5651" max="5651" width="8.5703125" style="33" bestFit="1" customWidth="1"/>
    <col min="5652" max="5652" width="30.7109375" style="33" bestFit="1" customWidth="1"/>
    <col min="5653" max="5898" width="11.42578125" style="33"/>
    <col min="5899" max="5899" width="2.42578125" style="33" customWidth="1"/>
    <col min="5900" max="5900" width="28.28515625" style="33" bestFit="1" customWidth="1"/>
    <col min="5901" max="5901" width="9.140625" style="33" bestFit="1" customWidth="1"/>
    <col min="5902" max="5902" width="9.42578125" style="33" customWidth="1"/>
    <col min="5903" max="5903" width="2.42578125" style="33" customWidth="1"/>
    <col min="5904" max="5904" width="19.7109375" style="33" customWidth="1"/>
    <col min="5905" max="5905" width="9.140625" style="33" bestFit="1" customWidth="1"/>
    <col min="5906" max="5906" width="8.5703125" style="33" customWidth="1"/>
    <col min="5907" max="5907" width="8.5703125" style="33" bestFit="1" customWidth="1"/>
    <col min="5908" max="5908" width="30.7109375" style="33" bestFit="1" customWidth="1"/>
    <col min="5909" max="6154" width="11.42578125" style="33"/>
    <col min="6155" max="6155" width="2.42578125" style="33" customWidth="1"/>
    <col min="6156" max="6156" width="28.28515625" style="33" bestFit="1" customWidth="1"/>
    <col min="6157" max="6157" width="9.140625" style="33" bestFit="1" customWidth="1"/>
    <col min="6158" max="6158" width="9.42578125" style="33" customWidth="1"/>
    <col min="6159" max="6159" width="2.42578125" style="33" customWidth="1"/>
    <col min="6160" max="6160" width="19.7109375" style="33" customWidth="1"/>
    <col min="6161" max="6161" width="9.140625" style="33" bestFit="1" customWidth="1"/>
    <col min="6162" max="6162" width="8.5703125" style="33" customWidth="1"/>
    <col min="6163" max="6163" width="8.5703125" style="33" bestFit="1" customWidth="1"/>
    <col min="6164" max="6164" width="30.7109375" style="33" bestFit="1" customWidth="1"/>
    <col min="6165" max="6410" width="11.42578125" style="33"/>
    <col min="6411" max="6411" width="2.42578125" style="33" customWidth="1"/>
    <col min="6412" max="6412" width="28.28515625" style="33" bestFit="1" customWidth="1"/>
    <col min="6413" max="6413" width="9.140625" style="33" bestFit="1" customWidth="1"/>
    <col min="6414" max="6414" width="9.42578125" style="33" customWidth="1"/>
    <col min="6415" max="6415" width="2.42578125" style="33" customWidth="1"/>
    <col min="6416" max="6416" width="19.7109375" style="33" customWidth="1"/>
    <col min="6417" max="6417" width="9.140625" style="33" bestFit="1" customWidth="1"/>
    <col min="6418" max="6418" width="8.5703125" style="33" customWidth="1"/>
    <col min="6419" max="6419" width="8.5703125" style="33" bestFit="1" customWidth="1"/>
    <col min="6420" max="6420" width="30.7109375" style="33" bestFit="1" customWidth="1"/>
    <col min="6421" max="6666" width="11.42578125" style="33"/>
    <col min="6667" max="6667" width="2.42578125" style="33" customWidth="1"/>
    <col min="6668" max="6668" width="28.28515625" style="33" bestFit="1" customWidth="1"/>
    <col min="6669" max="6669" width="9.140625" style="33" bestFit="1" customWidth="1"/>
    <col min="6670" max="6670" width="9.42578125" style="33" customWidth="1"/>
    <col min="6671" max="6671" width="2.42578125" style="33" customWidth="1"/>
    <col min="6672" max="6672" width="19.7109375" style="33" customWidth="1"/>
    <col min="6673" max="6673" width="9.140625" style="33" bestFit="1" customWidth="1"/>
    <col min="6674" max="6674" width="8.5703125" style="33" customWidth="1"/>
    <col min="6675" max="6675" width="8.5703125" style="33" bestFit="1" customWidth="1"/>
    <col min="6676" max="6676" width="30.7109375" style="33" bestFit="1" customWidth="1"/>
    <col min="6677" max="6922" width="11.42578125" style="33"/>
    <col min="6923" max="6923" width="2.42578125" style="33" customWidth="1"/>
    <col min="6924" max="6924" width="28.28515625" style="33" bestFit="1" customWidth="1"/>
    <col min="6925" max="6925" width="9.140625" style="33" bestFit="1" customWidth="1"/>
    <col min="6926" max="6926" width="9.42578125" style="33" customWidth="1"/>
    <col min="6927" max="6927" width="2.42578125" style="33" customWidth="1"/>
    <col min="6928" max="6928" width="19.7109375" style="33" customWidth="1"/>
    <col min="6929" max="6929" width="9.140625" style="33" bestFit="1" customWidth="1"/>
    <col min="6930" max="6930" width="8.5703125" style="33" customWidth="1"/>
    <col min="6931" max="6931" width="8.5703125" style="33" bestFit="1" customWidth="1"/>
    <col min="6932" max="6932" width="30.7109375" style="33" bestFit="1" customWidth="1"/>
    <col min="6933" max="7178" width="11.42578125" style="33"/>
    <col min="7179" max="7179" width="2.42578125" style="33" customWidth="1"/>
    <col min="7180" max="7180" width="28.28515625" style="33" bestFit="1" customWidth="1"/>
    <col min="7181" max="7181" width="9.140625" style="33" bestFit="1" customWidth="1"/>
    <col min="7182" max="7182" width="9.42578125" style="33" customWidth="1"/>
    <col min="7183" max="7183" width="2.42578125" style="33" customWidth="1"/>
    <col min="7184" max="7184" width="19.7109375" style="33" customWidth="1"/>
    <col min="7185" max="7185" width="9.140625" style="33" bestFit="1" customWidth="1"/>
    <col min="7186" max="7186" width="8.5703125" style="33" customWidth="1"/>
    <col min="7187" max="7187" width="8.5703125" style="33" bestFit="1" customWidth="1"/>
    <col min="7188" max="7188" width="30.7109375" style="33" bestFit="1" customWidth="1"/>
    <col min="7189" max="7434" width="11.42578125" style="33"/>
    <col min="7435" max="7435" width="2.42578125" style="33" customWidth="1"/>
    <col min="7436" max="7436" width="28.28515625" style="33" bestFit="1" customWidth="1"/>
    <col min="7437" max="7437" width="9.140625" style="33" bestFit="1" customWidth="1"/>
    <col min="7438" max="7438" width="9.42578125" style="33" customWidth="1"/>
    <col min="7439" max="7439" width="2.42578125" style="33" customWidth="1"/>
    <col min="7440" max="7440" width="19.7109375" style="33" customWidth="1"/>
    <col min="7441" max="7441" width="9.140625" style="33" bestFit="1" customWidth="1"/>
    <col min="7442" max="7442" width="8.5703125" style="33" customWidth="1"/>
    <col min="7443" max="7443" width="8.5703125" style="33" bestFit="1" customWidth="1"/>
    <col min="7444" max="7444" width="30.7109375" style="33" bestFit="1" customWidth="1"/>
    <col min="7445" max="7690" width="11.42578125" style="33"/>
    <col min="7691" max="7691" width="2.42578125" style="33" customWidth="1"/>
    <col min="7692" max="7692" width="28.28515625" style="33" bestFit="1" customWidth="1"/>
    <col min="7693" max="7693" width="9.140625" style="33" bestFit="1" customWidth="1"/>
    <col min="7694" max="7694" width="9.42578125" style="33" customWidth="1"/>
    <col min="7695" max="7695" width="2.42578125" style="33" customWidth="1"/>
    <col min="7696" max="7696" width="19.7109375" style="33" customWidth="1"/>
    <col min="7697" max="7697" width="9.140625" style="33" bestFit="1" customWidth="1"/>
    <col min="7698" max="7698" width="8.5703125" style="33" customWidth="1"/>
    <col min="7699" max="7699" width="8.5703125" style="33" bestFit="1" customWidth="1"/>
    <col min="7700" max="7700" width="30.7109375" style="33" bestFit="1" customWidth="1"/>
    <col min="7701" max="7946" width="11.42578125" style="33"/>
    <col min="7947" max="7947" width="2.42578125" style="33" customWidth="1"/>
    <col min="7948" max="7948" width="28.28515625" style="33" bestFit="1" customWidth="1"/>
    <col min="7949" max="7949" width="9.140625" style="33" bestFit="1" customWidth="1"/>
    <col min="7950" max="7950" width="9.42578125" style="33" customWidth="1"/>
    <col min="7951" max="7951" width="2.42578125" style="33" customWidth="1"/>
    <col min="7952" max="7952" width="19.7109375" style="33" customWidth="1"/>
    <col min="7953" max="7953" width="9.140625" style="33" bestFit="1" customWidth="1"/>
    <col min="7954" max="7954" width="8.5703125" style="33" customWidth="1"/>
    <col min="7955" max="7955" width="8.5703125" style="33" bestFit="1" customWidth="1"/>
    <col min="7956" max="7956" width="30.7109375" style="33" bestFit="1" customWidth="1"/>
    <col min="7957" max="8202" width="11.42578125" style="33"/>
    <col min="8203" max="8203" width="2.42578125" style="33" customWidth="1"/>
    <col min="8204" max="8204" width="28.28515625" style="33" bestFit="1" customWidth="1"/>
    <col min="8205" max="8205" width="9.140625" style="33" bestFit="1" customWidth="1"/>
    <col min="8206" max="8206" width="9.42578125" style="33" customWidth="1"/>
    <col min="8207" max="8207" width="2.42578125" style="33" customWidth="1"/>
    <col min="8208" max="8208" width="19.7109375" style="33" customWidth="1"/>
    <col min="8209" max="8209" width="9.140625" style="33" bestFit="1" customWidth="1"/>
    <col min="8210" max="8210" width="8.5703125" style="33" customWidth="1"/>
    <col min="8211" max="8211" width="8.5703125" style="33" bestFit="1" customWidth="1"/>
    <col min="8212" max="8212" width="30.7109375" style="33" bestFit="1" customWidth="1"/>
    <col min="8213" max="8458" width="11.42578125" style="33"/>
    <col min="8459" max="8459" width="2.42578125" style="33" customWidth="1"/>
    <col min="8460" max="8460" width="28.28515625" style="33" bestFit="1" customWidth="1"/>
    <col min="8461" max="8461" width="9.140625" style="33" bestFit="1" customWidth="1"/>
    <col min="8462" max="8462" width="9.42578125" style="33" customWidth="1"/>
    <col min="8463" max="8463" width="2.42578125" style="33" customWidth="1"/>
    <col min="8464" max="8464" width="19.7109375" style="33" customWidth="1"/>
    <col min="8465" max="8465" width="9.140625" style="33" bestFit="1" customWidth="1"/>
    <col min="8466" max="8466" width="8.5703125" style="33" customWidth="1"/>
    <col min="8467" max="8467" width="8.5703125" style="33" bestFit="1" customWidth="1"/>
    <col min="8468" max="8468" width="30.7109375" style="33" bestFit="1" customWidth="1"/>
    <col min="8469" max="8714" width="11.42578125" style="33"/>
    <col min="8715" max="8715" width="2.42578125" style="33" customWidth="1"/>
    <col min="8716" max="8716" width="28.28515625" style="33" bestFit="1" customWidth="1"/>
    <col min="8717" max="8717" width="9.140625" style="33" bestFit="1" customWidth="1"/>
    <col min="8718" max="8718" width="9.42578125" style="33" customWidth="1"/>
    <col min="8719" max="8719" width="2.42578125" style="33" customWidth="1"/>
    <col min="8720" max="8720" width="19.7109375" style="33" customWidth="1"/>
    <col min="8721" max="8721" width="9.140625" style="33" bestFit="1" customWidth="1"/>
    <col min="8722" max="8722" width="8.5703125" style="33" customWidth="1"/>
    <col min="8723" max="8723" width="8.5703125" style="33" bestFit="1" customWidth="1"/>
    <col min="8724" max="8724" width="30.7109375" style="33" bestFit="1" customWidth="1"/>
    <col min="8725" max="8970" width="11.42578125" style="33"/>
    <col min="8971" max="8971" width="2.42578125" style="33" customWidth="1"/>
    <col min="8972" max="8972" width="28.28515625" style="33" bestFit="1" customWidth="1"/>
    <col min="8973" max="8973" width="9.140625" style="33" bestFit="1" customWidth="1"/>
    <col min="8974" max="8974" width="9.42578125" style="33" customWidth="1"/>
    <col min="8975" max="8975" width="2.42578125" style="33" customWidth="1"/>
    <col min="8976" max="8976" width="19.7109375" style="33" customWidth="1"/>
    <col min="8977" max="8977" width="9.140625" style="33" bestFit="1" customWidth="1"/>
    <col min="8978" max="8978" width="8.5703125" style="33" customWidth="1"/>
    <col min="8979" max="8979" width="8.5703125" style="33" bestFit="1" customWidth="1"/>
    <col min="8980" max="8980" width="30.7109375" style="33" bestFit="1" customWidth="1"/>
    <col min="8981" max="9226" width="11.42578125" style="33"/>
    <col min="9227" max="9227" width="2.42578125" style="33" customWidth="1"/>
    <col min="9228" max="9228" width="28.28515625" style="33" bestFit="1" customWidth="1"/>
    <col min="9229" max="9229" width="9.140625" style="33" bestFit="1" customWidth="1"/>
    <col min="9230" max="9230" width="9.42578125" style="33" customWidth="1"/>
    <col min="9231" max="9231" width="2.42578125" style="33" customWidth="1"/>
    <col min="9232" max="9232" width="19.7109375" style="33" customWidth="1"/>
    <col min="9233" max="9233" width="9.140625" style="33" bestFit="1" customWidth="1"/>
    <col min="9234" max="9234" width="8.5703125" style="33" customWidth="1"/>
    <col min="9235" max="9235" width="8.5703125" style="33" bestFit="1" customWidth="1"/>
    <col min="9236" max="9236" width="30.7109375" style="33" bestFit="1" customWidth="1"/>
    <col min="9237" max="9482" width="11.42578125" style="33"/>
    <col min="9483" max="9483" width="2.42578125" style="33" customWidth="1"/>
    <col min="9484" max="9484" width="28.28515625" style="33" bestFit="1" customWidth="1"/>
    <col min="9485" max="9485" width="9.140625" style="33" bestFit="1" customWidth="1"/>
    <col min="9486" max="9486" width="9.42578125" style="33" customWidth="1"/>
    <col min="9487" max="9487" width="2.42578125" style="33" customWidth="1"/>
    <col min="9488" max="9488" width="19.7109375" style="33" customWidth="1"/>
    <col min="9489" max="9489" width="9.140625" style="33" bestFit="1" customWidth="1"/>
    <col min="9490" max="9490" width="8.5703125" style="33" customWidth="1"/>
    <col min="9491" max="9491" width="8.5703125" style="33" bestFit="1" customWidth="1"/>
    <col min="9492" max="9492" width="30.7109375" style="33" bestFit="1" customWidth="1"/>
    <col min="9493" max="9738" width="11.42578125" style="33"/>
    <col min="9739" max="9739" width="2.42578125" style="33" customWidth="1"/>
    <col min="9740" max="9740" width="28.28515625" style="33" bestFit="1" customWidth="1"/>
    <col min="9741" max="9741" width="9.140625" style="33" bestFit="1" customWidth="1"/>
    <col min="9742" max="9742" width="9.42578125" style="33" customWidth="1"/>
    <col min="9743" max="9743" width="2.42578125" style="33" customWidth="1"/>
    <col min="9744" max="9744" width="19.7109375" style="33" customWidth="1"/>
    <col min="9745" max="9745" width="9.140625" style="33" bestFit="1" customWidth="1"/>
    <col min="9746" max="9746" width="8.5703125" style="33" customWidth="1"/>
    <col min="9747" max="9747" width="8.5703125" style="33" bestFit="1" customWidth="1"/>
    <col min="9748" max="9748" width="30.7109375" style="33" bestFit="1" customWidth="1"/>
    <col min="9749" max="9994" width="11.42578125" style="33"/>
    <col min="9995" max="9995" width="2.42578125" style="33" customWidth="1"/>
    <col min="9996" max="9996" width="28.28515625" style="33" bestFit="1" customWidth="1"/>
    <col min="9997" max="9997" width="9.140625" style="33" bestFit="1" customWidth="1"/>
    <col min="9998" max="9998" width="9.42578125" style="33" customWidth="1"/>
    <col min="9999" max="9999" width="2.42578125" style="33" customWidth="1"/>
    <col min="10000" max="10000" width="19.7109375" style="33" customWidth="1"/>
    <col min="10001" max="10001" width="9.140625" style="33" bestFit="1" customWidth="1"/>
    <col min="10002" max="10002" width="8.5703125" style="33" customWidth="1"/>
    <col min="10003" max="10003" width="8.5703125" style="33" bestFit="1" customWidth="1"/>
    <col min="10004" max="10004" width="30.7109375" style="33" bestFit="1" customWidth="1"/>
    <col min="10005" max="10250" width="11.42578125" style="33"/>
    <col min="10251" max="10251" width="2.42578125" style="33" customWidth="1"/>
    <col min="10252" max="10252" width="28.28515625" style="33" bestFit="1" customWidth="1"/>
    <col min="10253" max="10253" width="9.140625" style="33" bestFit="1" customWidth="1"/>
    <col min="10254" max="10254" width="9.42578125" style="33" customWidth="1"/>
    <col min="10255" max="10255" width="2.42578125" style="33" customWidth="1"/>
    <col min="10256" max="10256" width="19.7109375" style="33" customWidth="1"/>
    <col min="10257" max="10257" width="9.140625" style="33" bestFit="1" customWidth="1"/>
    <col min="10258" max="10258" width="8.5703125" style="33" customWidth="1"/>
    <col min="10259" max="10259" width="8.5703125" style="33" bestFit="1" customWidth="1"/>
    <col min="10260" max="10260" width="30.7109375" style="33" bestFit="1" customWidth="1"/>
    <col min="10261" max="10506" width="11.42578125" style="33"/>
    <col min="10507" max="10507" width="2.42578125" style="33" customWidth="1"/>
    <col min="10508" max="10508" width="28.28515625" style="33" bestFit="1" customWidth="1"/>
    <col min="10509" max="10509" width="9.140625" style="33" bestFit="1" customWidth="1"/>
    <col min="10510" max="10510" width="9.42578125" style="33" customWidth="1"/>
    <col min="10511" max="10511" width="2.42578125" style="33" customWidth="1"/>
    <col min="10512" max="10512" width="19.7109375" style="33" customWidth="1"/>
    <col min="10513" max="10513" width="9.140625" style="33" bestFit="1" customWidth="1"/>
    <col min="10514" max="10514" width="8.5703125" style="33" customWidth="1"/>
    <col min="10515" max="10515" width="8.5703125" style="33" bestFit="1" customWidth="1"/>
    <col min="10516" max="10516" width="30.7109375" style="33" bestFit="1" customWidth="1"/>
    <col min="10517" max="10762" width="11.42578125" style="33"/>
    <col min="10763" max="10763" width="2.42578125" style="33" customWidth="1"/>
    <col min="10764" max="10764" width="28.28515625" style="33" bestFit="1" customWidth="1"/>
    <col min="10765" max="10765" width="9.140625" style="33" bestFit="1" customWidth="1"/>
    <col min="10766" max="10766" width="9.42578125" style="33" customWidth="1"/>
    <col min="10767" max="10767" width="2.42578125" style="33" customWidth="1"/>
    <col min="10768" max="10768" width="19.7109375" style="33" customWidth="1"/>
    <col min="10769" max="10769" width="9.140625" style="33" bestFit="1" customWidth="1"/>
    <col min="10770" max="10770" width="8.5703125" style="33" customWidth="1"/>
    <col min="10771" max="10771" width="8.5703125" style="33" bestFit="1" customWidth="1"/>
    <col min="10772" max="10772" width="30.7109375" style="33" bestFit="1" customWidth="1"/>
    <col min="10773" max="11018" width="11.42578125" style="33"/>
    <col min="11019" max="11019" width="2.42578125" style="33" customWidth="1"/>
    <col min="11020" max="11020" width="28.28515625" style="33" bestFit="1" customWidth="1"/>
    <col min="11021" max="11021" width="9.140625" style="33" bestFit="1" customWidth="1"/>
    <col min="11022" max="11022" width="9.42578125" style="33" customWidth="1"/>
    <col min="11023" max="11023" width="2.42578125" style="33" customWidth="1"/>
    <col min="11024" max="11024" width="19.7109375" style="33" customWidth="1"/>
    <col min="11025" max="11025" width="9.140625" style="33" bestFit="1" customWidth="1"/>
    <col min="11026" max="11026" width="8.5703125" style="33" customWidth="1"/>
    <col min="11027" max="11027" width="8.5703125" style="33" bestFit="1" customWidth="1"/>
    <col min="11028" max="11028" width="30.7109375" style="33" bestFit="1" customWidth="1"/>
    <col min="11029" max="11274" width="11.42578125" style="33"/>
    <col min="11275" max="11275" width="2.42578125" style="33" customWidth="1"/>
    <col min="11276" max="11276" width="28.28515625" style="33" bestFit="1" customWidth="1"/>
    <col min="11277" max="11277" width="9.140625" style="33" bestFit="1" customWidth="1"/>
    <col min="11278" max="11278" width="9.42578125" style="33" customWidth="1"/>
    <col min="11279" max="11279" width="2.42578125" style="33" customWidth="1"/>
    <col min="11280" max="11280" width="19.7109375" style="33" customWidth="1"/>
    <col min="11281" max="11281" width="9.140625" style="33" bestFit="1" customWidth="1"/>
    <col min="11282" max="11282" width="8.5703125" style="33" customWidth="1"/>
    <col min="11283" max="11283" width="8.5703125" style="33" bestFit="1" customWidth="1"/>
    <col min="11284" max="11284" width="30.7109375" style="33" bestFit="1" customWidth="1"/>
    <col min="11285" max="11530" width="11.42578125" style="33"/>
    <col min="11531" max="11531" width="2.42578125" style="33" customWidth="1"/>
    <col min="11532" max="11532" width="28.28515625" style="33" bestFit="1" customWidth="1"/>
    <col min="11533" max="11533" width="9.140625" style="33" bestFit="1" customWidth="1"/>
    <col min="11534" max="11534" width="9.42578125" style="33" customWidth="1"/>
    <col min="11535" max="11535" width="2.42578125" style="33" customWidth="1"/>
    <col min="11536" max="11536" width="19.7109375" style="33" customWidth="1"/>
    <col min="11537" max="11537" width="9.140625" style="33" bestFit="1" customWidth="1"/>
    <col min="11538" max="11538" width="8.5703125" style="33" customWidth="1"/>
    <col min="11539" max="11539" width="8.5703125" style="33" bestFit="1" customWidth="1"/>
    <col min="11540" max="11540" width="30.7109375" style="33" bestFit="1" customWidth="1"/>
    <col min="11541" max="11786" width="11.42578125" style="33"/>
    <col min="11787" max="11787" width="2.42578125" style="33" customWidth="1"/>
    <col min="11788" max="11788" width="28.28515625" style="33" bestFit="1" customWidth="1"/>
    <col min="11789" max="11789" width="9.140625" style="33" bestFit="1" customWidth="1"/>
    <col min="11790" max="11790" width="9.42578125" style="33" customWidth="1"/>
    <col min="11791" max="11791" width="2.42578125" style="33" customWidth="1"/>
    <col min="11792" max="11792" width="19.7109375" style="33" customWidth="1"/>
    <col min="11793" max="11793" width="9.140625" style="33" bestFit="1" customWidth="1"/>
    <col min="11794" max="11794" width="8.5703125" style="33" customWidth="1"/>
    <col min="11795" max="11795" width="8.5703125" style="33" bestFit="1" customWidth="1"/>
    <col min="11796" max="11796" width="30.7109375" style="33" bestFit="1" customWidth="1"/>
    <col min="11797" max="12042" width="11.42578125" style="33"/>
    <col min="12043" max="12043" width="2.42578125" style="33" customWidth="1"/>
    <col min="12044" max="12044" width="28.28515625" style="33" bestFit="1" customWidth="1"/>
    <col min="12045" max="12045" width="9.140625" style="33" bestFit="1" customWidth="1"/>
    <col min="12046" max="12046" width="9.42578125" style="33" customWidth="1"/>
    <col min="12047" max="12047" width="2.42578125" style="33" customWidth="1"/>
    <col min="12048" max="12048" width="19.7109375" style="33" customWidth="1"/>
    <col min="12049" max="12049" width="9.140625" style="33" bestFit="1" customWidth="1"/>
    <col min="12050" max="12050" width="8.5703125" style="33" customWidth="1"/>
    <col min="12051" max="12051" width="8.5703125" style="33" bestFit="1" customWidth="1"/>
    <col min="12052" max="12052" width="30.7109375" style="33" bestFit="1" customWidth="1"/>
    <col min="12053" max="12298" width="11.42578125" style="33"/>
    <col min="12299" max="12299" width="2.42578125" style="33" customWidth="1"/>
    <col min="12300" max="12300" width="28.28515625" style="33" bestFit="1" customWidth="1"/>
    <col min="12301" max="12301" width="9.140625" style="33" bestFit="1" customWidth="1"/>
    <col min="12302" max="12302" width="9.42578125" style="33" customWidth="1"/>
    <col min="12303" max="12303" width="2.42578125" style="33" customWidth="1"/>
    <col min="12304" max="12304" width="19.7109375" style="33" customWidth="1"/>
    <col min="12305" max="12305" width="9.140625" style="33" bestFit="1" customWidth="1"/>
    <col min="12306" max="12306" width="8.5703125" style="33" customWidth="1"/>
    <col min="12307" max="12307" width="8.5703125" style="33" bestFit="1" customWidth="1"/>
    <col min="12308" max="12308" width="30.7109375" style="33" bestFit="1" customWidth="1"/>
    <col min="12309" max="12554" width="11.42578125" style="33"/>
    <col min="12555" max="12555" width="2.42578125" style="33" customWidth="1"/>
    <col min="12556" max="12556" width="28.28515625" style="33" bestFit="1" customWidth="1"/>
    <col min="12557" max="12557" width="9.140625" style="33" bestFit="1" customWidth="1"/>
    <col min="12558" max="12558" width="9.42578125" style="33" customWidth="1"/>
    <col min="12559" max="12559" width="2.42578125" style="33" customWidth="1"/>
    <col min="12560" max="12560" width="19.7109375" style="33" customWidth="1"/>
    <col min="12561" max="12561" width="9.140625" style="33" bestFit="1" customWidth="1"/>
    <col min="12562" max="12562" width="8.5703125" style="33" customWidth="1"/>
    <col min="12563" max="12563" width="8.5703125" style="33" bestFit="1" customWidth="1"/>
    <col min="12564" max="12564" width="30.7109375" style="33" bestFit="1" customWidth="1"/>
    <col min="12565" max="12810" width="11.42578125" style="33"/>
    <col min="12811" max="12811" width="2.42578125" style="33" customWidth="1"/>
    <col min="12812" max="12812" width="28.28515625" style="33" bestFit="1" customWidth="1"/>
    <col min="12813" max="12813" width="9.140625" style="33" bestFit="1" customWidth="1"/>
    <col min="12814" max="12814" width="9.42578125" style="33" customWidth="1"/>
    <col min="12815" max="12815" width="2.42578125" style="33" customWidth="1"/>
    <col min="12816" max="12816" width="19.7109375" style="33" customWidth="1"/>
    <col min="12817" max="12817" width="9.140625" style="33" bestFit="1" customWidth="1"/>
    <col min="12818" max="12818" width="8.5703125" style="33" customWidth="1"/>
    <col min="12819" max="12819" width="8.5703125" style="33" bestFit="1" customWidth="1"/>
    <col min="12820" max="12820" width="30.7109375" style="33" bestFit="1" customWidth="1"/>
    <col min="12821" max="13066" width="11.42578125" style="33"/>
    <col min="13067" max="13067" width="2.42578125" style="33" customWidth="1"/>
    <col min="13068" max="13068" width="28.28515625" style="33" bestFit="1" customWidth="1"/>
    <col min="13069" max="13069" width="9.140625" style="33" bestFit="1" customWidth="1"/>
    <col min="13070" max="13070" width="9.42578125" style="33" customWidth="1"/>
    <col min="13071" max="13071" width="2.42578125" style="33" customWidth="1"/>
    <col min="13072" max="13072" width="19.7109375" style="33" customWidth="1"/>
    <col min="13073" max="13073" width="9.140625" style="33" bestFit="1" customWidth="1"/>
    <col min="13074" max="13074" width="8.5703125" style="33" customWidth="1"/>
    <col min="13075" max="13075" width="8.5703125" style="33" bestFit="1" customWidth="1"/>
    <col min="13076" max="13076" width="30.7109375" style="33" bestFit="1" customWidth="1"/>
    <col min="13077" max="13322" width="11.42578125" style="33"/>
    <col min="13323" max="13323" width="2.42578125" style="33" customWidth="1"/>
    <col min="13324" max="13324" width="28.28515625" style="33" bestFit="1" customWidth="1"/>
    <col min="13325" max="13325" width="9.140625" style="33" bestFit="1" customWidth="1"/>
    <col min="13326" max="13326" width="9.42578125" style="33" customWidth="1"/>
    <col min="13327" max="13327" width="2.42578125" style="33" customWidth="1"/>
    <col min="13328" max="13328" width="19.7109375" style="33" customWidth="1"/>
    <col min="13329" max="13329" width="9.140625" style="33" bestFit="1" customWidth="1"/>
    <col min="13330" max="13330" width="8.5703125" style="33" customWidth="1"/>
    <col min="13331" max="13331" width="8.5703125" style="33" bestFit="1" customWidth="1"/>
    <col min="13332" max="13332" width="30.7109375" style="33" bestFit="1" customWidth="1"/>
    <col min="13333" max="13578" width="11.42578125" style="33"/>
    <col min="13579" max="13579" width="2.42578125" style="33" customWidth="1"/>
    <col min="13580" max="13580" width="28.28515625" style="33" bestFit="1" customWidth="1"/>
    <col min="13581" max="13581" width="9.140625" style="33" bestFit="1" customWidth="1"/>
    <col min="13582" max="13582" width="9.42578125" style="33" customWidth="1"/>
    <col min="13583" max="13583" width="2.42578125" style="33" customWidth="1"/>
    <col min="13584" max="13584" width="19.7109375" style="33" customWidth="1"/>
    <col min="13585" max="13585" width="9.140625" style="33" bestFit="1" customWidth="1"/>
    <col min="13586" max="13586" width="8.5703125" style="33" customWidth="1"/>
    <col min="13587" max="13587" width="8.5703125" style="33" bestFit="1" customWidth="1"/>
    <col min="13588" max="13588" width="30.7109375" style="33" bestFit="1" customWidth="1"/>
    <col min="13589" max="13834" width="11.42578125" style="33"/>
    <col min="13835" max="13835" width="2.42578125" style="33" customWidth="1"/>
    <col min="13836" max="13836" width="28.28515625" style="33" bestFit="1" customWidth="1"/>
    <col min="13837" max="13837" width="9.140625" style="33" bestFit="1" customWidth="1"/>
    <col min="13838" max="13838" width="9.42578125" style="33" customWidth="1"/>
    <col min="13839" max="13839" width="2.42578125" style="33" customWidth="1"/>
    <col min="13840" max="13840" width="19.7109375" style="33" customWidth="1"/>
    <col min="13841" max="13841" width="9.140625" style="33" bestFit="1" customWidth="1"/>
    <col min="13842" max="13842" width="8.5703125" style="33" customWidth="1"/>
    <col min="13843" max="13843" width="8.5703125" style="33" bestFit="1" customWidth="1"/>
    <col min="13844" max="13844" width="30.7109375" style="33" bestFit="1" customWidth="1"/>
    <col min="13845" max="14090" width="11.42578125" style="33"/>
    <col min="14091" max="14091" width="2.42578125" style="33" customWidth="1"/>
    <col min="14092" max="14092" width="28.28515625" style="33" bestFit="1" customWidth="1"/>
    <col min="14093" max="14093" width="9.140625" style="33" bestFit="1" customWidth="1"/>
    <col min="14094" max="14094" width="9.42578125" style="33" customWidth="1"/>
    <col min="14095" max="14095" width="2.42578125" style="33" customWidth="1"/>
    <col min="14096" max="14096" width="19.7109375" style="33" customWidth="1"/>
    <col min="14097" max="14097" width="9.140625" style="33" bestFit="1" customWidth="1"/>
    <col min="14098" max="14098" width="8.5703125" style="33" customWidth="1"/>
    <col min="14099" max="14099" width="8.5703125" style="33" bestFit="1" customWidth="1"/>
    <col min="14100" max="14100" width="30.7109375" style="33" bestFit="1" customWidth="1"/>
    <col min="14101" max="14346" width="11.42578125" style="33"/>
    <col min="14347" max="14347" width="2.42578125" style="33" customWidth="1"/>
    <col min="14348" max="14348" width="28.28515625" style="33" bestFit="1" customWidth="1"/>
    <col min="14349" max="14349" width="9.140625" style="33" bestFit="1" customWidth="1"/>
    <col min="14350" max="14350" width="9.42578125" style="33" customWidth="1"/>
    <col min="14351" max="14351" width="2.42578125" style="33" customWidth="1"/>
    <col min="14352" max="14352" width="19.7109375" style="33" customWidth="1"/>
    <col min="14353" max="14353" width="9.140625" style="33" bestFit="1" customWidth="1"/>
    <col min="14354" max="14354" width="8.5703125" style="33" customWidth="1"/>
    <col min="14355" max="14355" width="8.5703125" style="33" bestFit="1" customWidth="1"/>
    <col min="14356" max="14356" width="30.7109375" style="33" bestFit="1" customWidth="1"/>
    <col min="14357" max="14602" width="11.42578125" style="33"/>
    <col min="14603" max="14603" width="2.42578125" style="33" customWidth="1"/>
    <col min="14604" max="14604" width="28.28515625" style="33" bestFit="1" customWidth="1"/>
    <col min="14605" max="14605" width="9.140625" style="33" bestFit="1" customWidth="1"/>
    <col min="14606" max="14606" width="9.42578125" style="33" customWidth="1"/>
    <col min="14607" max="14607" width="2.42578125" style="33" customWidth="1"/>
    <col min="14608" max="14608" width="19.7109375" style="33" customWidth="1"/>
    <col min="14609" max="14609" width="9.140625" style="33" bestFit="1" customWidth="1"/>
    <col min="14610" max="14610" width="8.5703125" style="33" customWidth="1"/>
    <col min="14611" max="14611" width="8.5703125" style="33" bestFit="1" customWidth="1"/>
    <col min="14612" max="14612" width="30.7109375" style="33" bestFit="1" customWidth="1"/>
    <col min="14613" max="14858" width="11.42578125" style="33"/>
    <col min="14859" max="14859" width="2.42578125" style="33" customWidth="1"/>
    <col min="14860" max="14860" width="28.28515625" style="33" bestFit="1" customWidth="1"/>
    <col min="14861" max="14861" width="9.140625" style="33" bestFit="1" customWidth="1"/>
    <col min="14862" max="14862" width="9.42578125" style="33" customWidth="1"/>
    <col min="14863" max="14863" width="2.42578125" style="33" customWidth="1"/>
    <col min="14864" max="14864" width="19.7109375" style="33" customWidth="1"/>
    <col min="14865" max="14865" width="9.140625" style="33" bestFit="1" customWidth="1"/>
    <col min="14866" max="14866" width="8.5703125" style="33" customWidth="1"/>
    <col min="14867" max="14867" width="8.5703125" style="33" bestFit="1" customWidth="1"/>
    <col min="14868" max="14868" width="30.7109375" style="33" bestFit="1" customWidth="1"/>
    <col min="14869" max="15114" width="11.42578125" style="33"/>
    <col min="15115" max="15115" width="2.42578125" style="33" customWidth="1"/>
    <col min="15116" max="15116" width="28.28515625" style="33" bestFit="1" customWidth="1"/>
    <col min="15117" max="15117" width="9.140625" style="33" bestFit="1" customWidth="1"/>
    <col min="15118" max="15118" width="9.42578125" style="33" customWidth="1"/>
    <col min="15119" max="15119" width="2.42578125" style="33" customWidth="1"/>
    <col min="15120" max="15120" width="19.7109375" style="33" customWidth="1"/>
    <col min="15121" max="15121" width="9.140625" style="33" bestFit="1" customWidth="1"/>
    <col min="15122" max="15122" width="8.5703125" style="33" customWidth="1"/>
    <col min="15123" max="15123" width="8.5703125" style="33" bestFit="1" customWidth="1"/>
    <col min="15124" max="15124" width="30.7109375" style="33" bestFit="1" customWidth="1"/>
    <col min="15125" max="15370" width="11.42578125" style="33"/>
    <col min="15371" max="15371" width="2.42578125" style="33" customWidth="1"/>
    <col min="15372" max="15372" width="28.28515625" style="33" bestFit="1" customWidth="1"/>
    <col min="15373" max="15373" width="9.140625" style="33" bestFit="1" customWidth="1"/>
    <col min="15374" max="15374" width="9.42578125" style="33" customWidth="1"/>
    <col min="15375" max="15375" width="2.42578125" style="33" customWidth="1"/>
    <col min="15376" max="15376" width="19.7109375" style="33" customWidth="1"/>
    <col min="15377" max="15377" width="9.140625" style="33" bestFit="1" customWidth="1"/>
    <col min="15378" max="15378" width="8.5703125" style="33" customWidth="1"/>
    <col min="15379" max="15379" width="8.5703125" style="33" bestFit="1" customWidth="1"/>
    <col min="15380" max="15380" width="30.7109375" style="33" bestFit="1" customWidth="1"/>
    <col min="15381" max="15626" width="11.42578125" style="33"/>
    <col min="15627" max="15627" width="2.42578125" style="33" customWidth="1"/>
    <col min="15628" max="15628" width="28.28515625" style="33" bestFit="1" customWidth="1"/>
    <col min="15629" max="15629" width="9.140625" style="33" bestFit="1" customWidth="1"/>
    <col min="15630" max="15630" width="9.42578125" style="33" customWidth="1"/>
    <col min="15631" max="15631" width="2.42578125" style="33" customWidth="1"/>
    <col min="15632" max="15632" width="19.7109375" style="33" customWidth="1"/>
    <col min="15633" max="15633" width="9.140625" style="33" bestFit="1" customWidth="1"/>
    <col min="15634" max="15634" width="8.5703125" style="33" customWidth="1"/>
    <col min="15635" max="15635" width="8.5703125" style="33" bestFit="1" customWidth="1"/>
    <col min="15636" max="15636" width="30.7109375" style="33" bestFit="1" customWidth="1"/>
    <col min="15637" max="15882" width="11.42578125" style="33"/>
    <col min="15883" max="15883" width="2.42578125" style="33" customWidth="1"/>
    <col min="15884" max="15884" width="28.28515625" style="33" bestFit="1" customWidth="1"/>
    <col min="15885" max="15885" width="9.140625" style="33" bestFit="1" customWidth="1"/>
    <col min="15886" max="15886" width="9.42578125" style="33" customWidth="1"/>
    <col min="15887" max="15887" width="2.42578125" style="33" customWidth="1"/>
    <col min="15888" max="15888" width="19.7109375" style="33" customWidth="1"/>
    <col min="15889" max="15889" width="9.140625" style="33" bestFit="1" customWidth="1"/>
    <col min="15890" max="15890" width="8.5703125" style="33" customWidth="1"/>
    <col min="15891" max="15891" width="8.5703125" style="33" bestFit="1" customWidth="1"/>
    <col min="15892" max="15892" width="30.7109375" style="33" bestFit="1" customWidth="1"/>
    <col min="15893" max="16138" width="11.42578125" style="33"/>
    <col min="16139" max="16139" width="2.42578125" style="33" customWidth="1"/>
    <col min="16140" max="16140" width="28.28515625" style="33" bestFit="1" customWidth="1"/>
    <col min="16141" max="16141" width="9.140625" style="33" bestFit="1" customWidth="1"/>
    <col min="16142" max="16142" width="9.42578125" style="33" customWidth="1"/>
    <col min="16143" max="16143" width="2.42578125" style="33" customWidth="1"/>
    <col min="16144" max="16144" width="19.7109375" style="33" customWidth="1"/>
    <col min="16145" max="16145" width="9.140625" style="33" bestFit="1" customWidth="1"/>
    <col min="16146" max="16146" width="8.5703125" style="33" customWidth="1"/>
    <col min="16147" max="16147" width="8.5703125" style="33" bestFit="1" customWidth="1"/>
    <col min="16148" max="16148" width="30.7109375" style="33" bestFit="1" customWidth="1"/>
    <col min="16149" max="16384" width="11.42578125" style="33"/>
  </cols>
  <sheetData>
    <row r="10" spans="12:24" ht="15" customHeight="1"/>
    <row r="11" spans="12:24" ht="15" customHeight="1"/>
    <row r="12" spans="12:24" ht="15" customHeight="1" thickBot="1"/>
    <row r="13" spans="12:24" ht="12" thickBot="1">
      <c r="L13" s="366" t="s">
        <v>62</v>
      </c>
      <c r="M13" s="368"/>
      <c r="N13" s="367"/>
      <c r="O13" s="34"/>
      <c r="P13" s="366" t="s">
        <v>63</v>
      </c>
      <c r="Q13" s="368"/>
      <c r="R13" s="367"/>
      <c r="T13" s="369"/>
      <c r="U13" s="369"/>
      <c r="V13" s="369"/>
      <c r="W13" s="369"/>
      <c r="X13" s="369"/>
    </row>
    <row r="14" spans="12:24">
      <c r="L14" s="370" t="s">
        <v>64</v>
      </c>
      <c r="M14" s="371"/>
      <c r="N14" s="372"/>
      <c r="O14" s="34"/>
      <c r="P14" s="370" t="s">
        <v>64</v>
      </c>
      <c r="Q14" s="371"/>
      <c r="R14" s="372"/>
    </row>
    <row r="15" spans="12:24">
      <c r="L15" s="35"/>
      <c r="M15" s="36">
        <v>2021</v>
      </c>
      <c r="N15" s="36">
        <v>2020</v>
      </c>
      <c r="P15" s="35"/>
      <c r="Q15" s="37">
        <v>2021</v>
      </c>
      <c r="R15" s="37">
        <v>2020</v>
      </c>
    </row>
    <row r="16" spans="12:24">
      <c r="L16" s="38" t="s">
        <v>65</v>
      </c>
      <c r="M16" s="39">
        <v>38</v>
      </c>
      <c r="N16" s="39">
        <v>14</v>
      </c>
      <c r="O16" s="40"/>
      <c r="P16" s="38" t="s">
        <v>65</v>
      </c>
      <c r="Q16" s="39">
        <v>90</v>
      </c>
      <c r="R16" s="39">
        <v>60</v>
      </c>
    </row>
    <row r="17" spans="12:20">
      <c r="L17" s="38" t="s">
        <v>3</v>
      </c>
      <c r="M17" s="39">
        <v>120</v>
      </c>
      <c r="N17" s="39">
        <v>113</v>
      </c>
      <c r="O17" s="40"/>
      <c r="P17" s="38" t="s">
        <v>3</v>
      </c>
      <c r="Q17" s="39">
        <v>130</v>
      </c>
      <c r="R17" s="39">
        <v>120</v>
      </c>
    </row>
    <row r="18" spans="12:20">
      <c r="L18" s="38" t="s">
        <v>14</v>
      </c>
      <c r="M18" s="39">
        <v>193</v>
      </c>
      <c r="N18" s="39">
        <v>213</v>
      </c>
      <c r="O18" s="40"/>
      <c r="P18" s="38" t="s">
        <v>14</v>
      </c>
      <c r="Q18" s="39">
        <v>260</v>
      </c>
      <c r="R18" s="39">
        <v>250</v>
      </c>
      <c r="S18" s="41"/>
    </row>
    <row r="19" spans="12:20">
      <c r="L19" s="35" t="s">
        <v>66</v>
      </c>
      <c r="M19" s="42">
        <f>SUM(M16:M18)</f>
        <v>351</v>
      </c>
      <c r="N19" s="42">
        <f>SUM(N16:N18)</f>
        <v>340</v>
      </c>
      <c r="O19" s="43"/>
      <c r="P19" s="35" t="s">
        <v>66</v>
      </c>
      <c r="Q19" s="42">
        <f>SUM(Q16:Q18)</f>
        <v>480</v>
      </c>
      <c r="R19" s="42">
        <f>SUM(R16:R18)</f>
        <v>430</v>
      </c>
    </row>
    <row r="20" spans="12:20">
      <c r="L20" s="38" t="s">
        <v>67</v>
      </c>
      <c r="M20" s="39">
        <v>200</v>
      </c>
      <c r="N20" s="39">
        <v>195</v>
      </c>
      <c r="O20" s="40"/>
      <c r="P20" s="38" t="s">
        <v>67</v>
      </c>
      <c r="Q20" s="39">
        <v>275</v>
      </c>
      <c r="R20" s="39">
        <v>235</v>
      </c>
    </row>
    <row r="21" spans="12:20">
      <c r="L21" s="38" t="s">
        <v>68</v>
      </c>
      <c r="M21" s="39">
        <v>-75</v>
      </c>
      <c r="N21" s="39">
        <v>-63</v>
      </c>
      <c r="O21" s="40"/>
      <c r="P21" s="38" t="s">
        <v>68</v>
      </c>
      <c r="Q21" s="39">
        <v>-111</v>
      </c>
      <c r="R21" s="39">
        <v>-90</v>
      </c>
    </row>
    <row r="22" spans="12:20">
      <c r="L22" s="35" t="s">
        <v>69</v>
      </c>
      <c r="M22" s="42">
        <f>M20+M21</f>
        <v>125</v>
      </c>
      <c r="N22" s="42">
        <f>N20+N21</f>
        <v>132</v>
      </c>
      <c r="O22" s="43"/>
      <c r="P22" s="35" t="s">
        <v>69</v>
      </c>
      <c r="Q22" s="42">
        <f>Q20+Q21</f>
        <v>164</v>
      </c>
      <c r="R22" s="42">
        <f>R20+R21</f>
        <v>145</v>
      </c>
    </row>
    <row r="23" spans="12:20">
      <c r="L23" s="44" t="s">
        <v>70</v>
      </c>
      <c r="M23" s="45">
        <f>M19+M22</f>
        <v>476</v>
      </c>
      <c r="N23" s="45">
        <f>N19+N22</f>
        <v>472</v>
      </c>
      <c r="O23" s="43"/>
      <c r="P23" s="44" t="s">
        <v>70</v>
      </c>
      <c r="Q23" s="45">
        <f>Q19+Q22</f>
        <v>644</v>
      </c>
      <c r="R23" s="45">
        <f>R19+R22</f>
        <v>575</v>
      </c>
    </row>
    <row r="24" spans="12:20">
      <c r="L24" s="38" t="s">
        <v>71</v>
      </c>
      <c r="M24" s="39">
        <v>218</v>
      </c>
      <c r="N24" s="39">
        <v>263</v>
      </c>
      <c r="O24" s="40"/>
      <c r="P24" s="38" t="s">
        <v>71</v>
      </c>
      <c r="Q24" s="39">
        <v>210</v>
      </c>
      <c r="R24" s="39">
        <v>228</v>
      </c>
      <c r="S24" s="40"/>
    </row>
    <row r="25" spans="12:20">
      <c r="L25" s="35" t="s">
        <v>72</v>
      </c>
      <c r="M25" s="42">
        <f>SUM(M24:M24)</f>
        <v>218</v>
      </c>
      <c r="N25" s="42">
        <f>SUM(N24:N24)</f>
        <v>263</v>
      </c>
      <c r="O25" s="43"/>
      <c r="P25" s="35" t="s">
        <v>72</v>
      </c>
      <c r="Q25" s="42">
        <f>SUM(Q24:Q24)</f>
        <v>210</v>
      </c>
      <c r="R25" s="42">
        <f>SUM(R24:R24)</f>
        <v>228</v>
      </c>
    </row>
    <row r="26" spans="12:20">
      <c r="L26" s="38" t="s">
        <v>73</v>
      </c>
      <c r="M26" s="39">
        <v>13</v>
      </c>
      <c r="N26" s="39">
        <v>38</v>
      </c>
      <c r="O26" s="40"/>
      <c r="P26" s="38" t="s">
        <v>73</v>
      </c>
      <c r="Q26" s="39">
        <v>20</v>
      </c>
      <c r="R26" s="39">
        <v>18</v>
      </c>
    </row>
    <row r="27" spans="12:20">
      <c r="L27" s="35" t="s">
        <v>74</v>
      </c>
      <c r="M27" s="42">
        <f>M26</f>
        <v>13</v>
      </c>
      <c r="N27" s="42">
        <f>N26</f>
        <v>38</v>
      </c>
      <c r="O27" s="43"/>
      <c r="P27" s="35" t="s">
        <v>74</v>
      </c>
      <c r="Q27" s="42">
        <f>Q26</f>
        <v>20</v>
      </c>
      <c r="R27" s="42">
        <f>R26</f>
        <v>18</v>
      </c>
    </row>
    <row r="28" spans="12:20">
      <c r="L28" s="35" t="s">
        <v>75</v>
      </c>
      <c r="M28" s="42">
        <f>M25+M27</f>
        <v>231</v>
      </c>
      <c r="N28" s="42">
        <f>N25+N27</f>
        <v>301</v>
      </c>
      <c r="O28" s="43"/>
      <c r="P28" s="35" t="s">
        <v>75</v>
      </c>
      <c r="Q28" s="42">
        <f>Q25+Q27</f>
        <v>230</v>
      </c>
      <c r="R28" s="42">
        <f>R25+R27</f>
        <v>246</v>
      </c>
    </row>
    <row r="29" spans="12:20">
      <c r="L29" s="38" t="s">
        <v>76</v>
      </c>
      <c r="M29" s="39">
        <v>130</v>
      </c>
      <c r="N29" s="39">
        <v>130</v>
      </c>
      <c r="O29" s="40"/>
      <c r="P29" s="38" t="s">
        <v>76</v>
      </c>
      <c r="Q29" s="39">
        <v>230</v>
      </c>
      <c r="R29" s="39">
        <v>230</v>
      </c>
    </row>
    <row r="30" spans="12:20">
      <c r="L30" s="38" t="s">
        <v>30</v>
      </c>
      <c r="M30" s="39">
        <v>115.2</v>
      </c>
      <c r="N30" s="39">
        <v>41</v>
      </c>
      <c r="O30" s="40"/>
      <c r="P30" s="38" t="s">
        <v>30</v>
      </c>
      <c r="Q30" s="39">
        <v>184</v>
      </c>
      <c r="R30" s="39">
        <v>99</v>
      </c>
      <c r="S30" s="40"/>
      <c r="T30" s="40"/>
    </row>
    <row r="31" spans="12:20">
      <c r="L31" s="35" t="s">
        <v>77</v>
      </c>
      <c r="M31" s="42">
        <f>M29+M30</f>
        <v>245.2</v>
      </c>
      <c r="N31" s="42">
        <f>N29+N30</f>
        <v>171</v>
      </c>
      <c r="O31" s="40"/>
      <c r="P31" s="35" t="s">
        <v>77</v>
      </c>
      <c r="Q31" s="42">
        <f>Q29+Q30</f>
        <v>414</v>
      </c>
      <c r="R31" s="42">
        <f>R29+R30</f>
        <v>329</v>
      </c>
    </row>
    <row r="32" spans="12:20">
      <c r="L32" s="44" t="s">
        <v>78</v>
      </c>
      <c r="M32" s="45">
        <f>M31+M28</f>
        <v>476.2</v>
      </c>
      <c r="N32" s="45">
        <f>N31+N28</f>
        <v>472</v>
      </c>
      <c r="O32" s="43"/>
      <c r="P32" s="44" t="s">
        <v>78</v>
      </c>
      <c r="Q32" s="45">
        <f>Q31+Q28</f>
        <v>644</v>
      </c>
      <c r="R32" s="45">
        <f>R31+R28</f>
        <v>575</v>
      </c>
      <c r="S32" s="40"/>
    </row>
    <row r="33" spans="12:18">
      <c r="L33" s="46"/>
      <c r="M33" s="47"/>
      <c r="N33" s="47"/>
      <c r="O33" s="43"/>
      <c r="P33" s="46"/>
      <c r="Q33" s="47"/>
      <c r="R33" s="47"/>
    </row>
    <row r="34" spans="12:18">
      <c r="L34" s="373" t="s">
        <v>79</v>
      </c>
      <c r="M34" s="374"/>
      <c r="N34" s="375"/>
      <c r="O34" s="40"/>
      <c r="P34" s="373" t="s">
        <v>79</v>
      </c>
      <c r="Q34" s="374"/>
      <c r="R34" s="375"/>
    </row>
    <row r="35" spans="12:18">
      <c r="L35" s="35"/>
      <c r="M35" s="36">
        <v>2021</v>
      </c>
      <c r="N35" s="36">
        <v>2020</v>
      </c>
      <c r="P35" s="35"/>
      <c r="Q35" s="36">
        <v>2021</v>
      </c>
      <c r="R35" s="36">
        <v>2020</v>
      </c>
    </row>
    <row r="36" spans="12:18">
      <c r="L36" s="38" t="s">
        <v>80</v>
      </c>
      <c r="M36" s="48">
        <v>1700</v>
      </c>
      <c r="N36" s="48">
        <v>1550</v>
      </c>
      <c r="O36" s="49"/>
      <c r="P36" s="38" t="s">
        <v>80</v>
      </c>
      <c r="Q36" s="48">
        <v>2000</v>
      </c>
      <c r="R36" s="48">
        <v>1800</v>
      </c>
    </row>
    <row r="37" spans="12:18">
      <c r="L37" s="38" t="s">
        <v>81</v>
      </c>
      <c r="M37" s="48">
        <v>1100</v>
      </c>
      <c r="N37" s="48">
        <v>1050</v>
      </c>
      <c r="O37" s="49"/>
      <c r="P37" s="38" t="s">
        <v>81</v>
      </c>
      <c r="Q37" s="48">
        <v>1250</v>
      </c>
      <c r="R37" s="48">
        <v>1140</v>
      </c>
    </row>
    <row r="38" spans="12:18">
      <c r="L38" s="35" t="s">
        <v>82</v>
      </c>
      <c r="M38" s="50">
        <f>M36-M37</f>
        <v>600</v>
      </c>
      <c r="N38" s="50">
        <f>N36-N37</f>
        <v>500</v>
      </c>
      <c r="O38" s="51"/>
      <c r="P38" s="35" t="s">
        <v>82</v>
      </c>
      <c r="Q38" s="50">
        <f>Q36-Q37</f>
        <v>750</v>
      </c>
      <c r="R38" s="50">
        <f>R36-R37</f>
        <v>660</v>
      </c>
    </row>
    <row r="39" spans="12:18">
      <c r="L39" s="38" t="s">
        <v>83</v>
      </c>
      <c r="M39" s="48">
        <v>290</v>
      </c>
      <c r="N39" s="48">
        <v>270</v>
      </c>
      <c r="O39" s="49"/>
      <c r="P39" s="38" t="s">
        <v>83</v>
      </c>
      <c r="Q39" s="48">
        <v>321</v>
      </c>
      <c r="R39" s="48">
        <v>289</v>
      </c>
    </row>
    <row r="40" spans="12:18">
      <c r="L40" s="38" t="s">
        <v>84</v>
      </c>
      <c r="M40" s="48">
        <v>160</v>
      </c>
      <c r="N40" s="48">
        <v>150</v>
      </c>
      <c r="O40" s="49"/>
      <c r="P40" s="38" t="s">
        <v>84</v>
      </c>
      <c r="Q40" s="48">
        <v>180</v>
      </c>
      <c r="R40" s="48">
        <v>160</v>
      </c>
    </row>
    <row r="41" spans="12:18">
      <c r="L41" s="38" t="s">
        <v>85</v>
      </c>
      <c r="M41" s="48">
        <v>15</v>
      </c>
      <c r="N41" s="48">
        <v>11</v>
      </c>
      <c r="O41" s="49"/>
      <c r="P41" s="38" t="s">
        <v>85</v>
      </c>
      <c r="Q41" s="48">
        <v>21</v>
      </c>
      <c r="R41" s="48">
        <v>15</v>
      </c>
    </row>
    <row r="42" spans="12:18">
      <c r="L42" s="35" t="s">
        <v>86</v>
      </c>
      <c r="M42" s="50">
        <f>M38-SUM(M39:M41)</f>
        <v>135</v>
      </c>
      <c r="N42" s="50">
        <f>N38-SUM(N39:N41)</f>
        <v>69</v>
      </c>
      <c r="O42" s="51"/>
      <c r="P42" s="35" t="s">
        <v>86</v>
      </c>
      <c r="Q42" s="50">
        <f>Q38-SUM(Q39:Q41)</f>
        <v>228</v>
      </c>
      <c r="R42" s="50">
        <f>R38-SUM(R39:R41)</f>
        <v>196</v>
      </c>
    </row>
    <row r="43" spans="12:18">
      <c r="L43" s="38" t="s">
        <v>87</v>
      </c>
      <c r="M43" s="48">
        <v>35</v>
      </c>
      <c r="N43" s="48">
        <v>29</v>
      </c>
      <c r="O43" s="49"/>
      <c r="P43" s="38" t="s">
        <v>87</v>
      </c>
      <c r="Q43" s="48">
        <v>40</v>
      </c>
      <c r="R43" s="48">
        <v>35</v>
      </c>
    </row>
    <row r="44" spans="12:18">
      <c r="L44" s="35" t="s">
        <v>88</v>
      </c>
      <c r="M44" s="50">
        <f>M42-M43</f>
        <v>100</v>
      </c>
      <c r="N44" s="50">
        <f>N42-N43</f>
        <v>40</v>
      </c>
      <c r="O44" s="51"/>
      <c r="P44" s="35" t="s">
        <v>88</v>
      </c>
      <c r="Q44" s="50">
        <f>Q42-Q43</f>
        <v>188</v>
      </c>
      <c r="R44" s="50">
        <f>R42-R43</f>
        <v>161</v>
      </c>
    </row>
    <row r="45" spans="12:18">
      <c r="L45" s="38" t="s">
        <v>24</v>
      </c>
      <c r="M45" s="48">
        <f>M44*30%</f>
        <v>30</v>
      </c>
      <c r="N45" s="48">
        <f>N44*30%</f>
        <v>12</v>
      </c>
      <c r="O45" s="49"/>
      <c r="P45" s="38" t="s">
        <v>24</v>
      </c>
      <c r="Q45" s="48">
        <v>56</v>
      </c>
      <c r="R45" s="48">
        <v>48</v>
      </c>
    </row>
    <row r="46" spans="12:18">
      <c r="L46" s="35" t="s">
        <v>89</v>
      </c>
      <c r="M46" s="50">
        <f>M44-M45</f>
        <v>70</v>
      </c>
      <c r="N46" s="50">
        <f>N44-N45</f>
        <v>28</v>
      </c>
      <c r="O46" s="51"/>
      <c r="P46" s="35" t="s">
        <v>89</v>
      </c>
      <c r="Q46" s="50">
        <f>Q44-Q45</f>
        <v>132</v>
      </c>
      <c r="R46" s="50">
        <f>R44-R45</f>
        <v>113</v>
      </c>
    </row>
    <row r="47" spans="12:18">
      <c r="L47" s="35" t="s">
        <v>90</v>
      </c>
      <c r="M47" s="50">
        <v>14</v>
      </c>
      <c r="N47" s="50">
        <v>7</v>
      </c>
      <c r="P47" s="35" t="s">
        <v>90</v>
      </c>
      <c r="Q47" s="50">
        <v>32</v>
      </c>
      <c r="R47" s="50">
        <v>24</v>
      </c>
    </row>
    <row r="48" spans="12:18" ht="12" thickBot="1">
      <c r="M48" s="52"/>
      <c r="N48" s="52"/>
      <c r="O48" s="53"/>
      <c r="Q48" s="49"/>
      <c r="R48" s="49"/>
    </row>
    <row r="49" spans="12:18" ht="12" thickBot="1">
      <c r="Q49" s="366">
        <v>2021</v>
      </c>
      <c r="R49" s="367"/>
    </row>
    <row r="50" spans="12:18" ht="15.75" thickBot="1">
      <c r="L50"/>
      <c r="M50"/>
      <c r="N50"/>
      <c r="P50" s="54" t="s">
        <v>91</v>
      </c>
      <c r="Q50" s="55" t="s">
        <v>62</v>
      </c>
      <c r="R50" s="56" t="s">
        <v>63</v>
      </c>
    </row>
    <row r="51" spans="12:18" ht="15">
      <c r="L51"/>
      <c r="M51"/>
      <c r="N51"/>
      <c r="P51" s="57" t="s">
        <v>92</v>
      </c>
      <c r="Q51" s="58">
        <f>M18</f>
        <v>193</v>
      </c>
      <c r="R51" s="59">
        <f>Q18</f>
        <v>260</v>
      </c>
    </row>
    <row r="52" spans="12:18" ht="15">
      <c r="L52"/>
      <c r="M52"/>
      <c r="N52"/>
      <c r="P52" s="60" t="s">
        <v>93</v>
      </c>
      <c r="Q52" s="58">
        <f>N18</f>
        <v>213</v>
      </c>
      <c r="R52" s="59">
        <f>R18</f>
        <v>250</v>
      </c>
    </row>
    <row r="53" spans="12:18" ht="15">
      <c r="L53"/>
      <c r="M53"/>
      <c r="N53"/>
      <c r="P53" s="60" t="s">
        <v>94</v>
      </c>
      <c r="Q53" s="61">
        <f>M37</f>
        <v>1100</v>
      </c>
      <c r="R53" s="62">
        <f>Q37</f>
        <v>1250</v>
      </c>
    </row>
    <row r="54" spans="12:18" ht="15.75" thickBot="1">
      <c r="L54"/>
      <c r="M54"/>
      <c r="N54"/>
      <c r="P54" s="63" t="s">
        <v>95</v>
      </c>
      <c r="Q54" s="64">
        <f>Q51-Q52+Q53</f>
        <v>1080</v>
      </c>
      <c r="R54" s="65">
        <f>R51-R52+R53</f>
        <v>1260</v>
      </c>
    </row>
    <row r="55" spans="12:18" ht="15">
      <c r="L55"/>
      <c r="M55"/>
      <c r="N55"/>
      <c r="O55" s="40"/>
    </row>
    <row r="56" spans="12:18" ht="15">
      <c r="L56"/>
      <c r="M56"/>
      <c r="N56"/>
    </row>
    <row r="57" spans="12:18" ht="15">
      <c r="L57"/>
      <c r="M57"/>
      <c r="N57"/>
    </row>
    <row r="58" spans="12:18" ht="15">
      <c r="L58"/>
      <c r="M58"/>
      <c r="N58"/>
    </row>
    <row r="59" spans="12:18" ht="15">
      <c r="L59"/>
      <c r="M59"/>
      <c r="N59"/>
    </row>
    <row r="60" spans="12:18" ht="15">
      <c r="L60"/>
      <c r="M60"/>
      <c r="N60"/>
    </row>
    <row r="61" spans="12:18" ht="15">
      <c r="L61"/>
      <c r="M61"/>
      <c r="N61"/>
    </row>
    <row r="62" spans="12:18" ht="15">
      <c r="L62"/>
      <c r="M62"/>
      <c r="N62"/>
    </row>
    <row r="63" spans="12:18" ht="15">
      <c r="L63"/>
      <c r="M63"/>
      <c r="N63"/>
    </row>
    <row r="64" spans="12:18" ht="15">
      <c r="L64"/>
      <c r="M64"/>
      <c r="N64"/>
    </row>
    <row r="65" spans="12:14" ht="15">
      <c r="L65"/>
      <c r="M65"/>
      <c r="N65"/>
    </row>
    <row r="66" spans="12:14" ht="15">
      <c r="L66"/>
      <c r="M66"/>
      <c r="N66"/>
    </row>
    <row r="67" spans="12:14" ht="15">
      <c r="L67"/>
      <c r="M67"/>
      <c r="N67"/>
    </row>
  </sheetData>
  <mergeCells count="8">
    <mergeCell ref="Q49:R49"/>
    <mergeCell ref="L13:N13"/>
    <mergeCell ref="P13:R13"/>
    <mergeCell ref="T13:X13"/>
    <mergeCell ref="L14:N14"/>
    <mergeCell ref="P14:R14"/>
    <mergeCell ref="L34:N34"/>
    <mergeCell ref="P34:R3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H79"/>
  <sheetViews>
    <sheetView showGridLines="0" zoomScale="106" zoomScaleNormal="106" workbookViewId="0">
      <selection activeCell="D61" sqref="D61"/>
    </sheetView>
  </sheetViews>
  <sheetFormatPr baseColWidth="10" defaultRowHeight="11.25"/>
  <cols>
    <col min="1" max="1" width="9.7109375" style="33" customWidth="1"/>
    <col min="2" max="2" width="2.42578125" style="33" customWidth="1"/>
    <col min="3" max="3" width="13.140625" style="33" customWidth="1"/>
    <col min="4" max="4" width="31.5703125" style="33" customWidth="1"/>
    <col min="5" max="5" width="12.7109375" style="33" customWidth="1"/>
    <col min="6" max="6" width="11.28515625" style="33" customWidth="1"/>
    <col min="7" max="7" width="2.42578125" style="33" customWidth="1"/>
    <col min="8" max="8" width="19.7109375" style="33" customWidth="1"/>
    <col min="9" max="9" width="9.7109375" style="33" bestFit="1" customWidth="1"/>
    <col min="10" max="10" width="8.5703125" style="33" customWidth="1"/>
    <col min="11" max="11" width="8.5703125" style="33" bestFit="1" customWidth="1"/>
    <col min="12" max="19" width="13.7109375" style="33" customWidth="1"/>
    <col min="20" max="21" width="8.5703125" style="33" customWidth="1"/>
    <col min="22" max="22" width="30.7109375" style="33" bestFit="1" customWidth="1"/>
    <col min="23" max="268" width="11.42578125" style="33"/>
    <col min="269" max="269" width="2.42578125" style="33" customWidth="1"/>
    <col min="270" max="270" width="28.28515625" style="33" bestFit="1" customWidth="1"/>
    <col min="271" max="271" width="9.140625" style="33" bestFit="1" customWidth="1"/>
    <col min="272" max="272" width="9.42578125" style="33" customWidth="1"/>
    <col min="273" max="273" width="2.42578125" style="33" customWidth="1"/>
    <col min="274" max="274" width="19.7109375" style="33" customWidth="1"/>
    <col min="275" max="275" width="9.140625" style="33" bestFit="1" customWidth="1"/>
    <col min="276" max="276" width="8.5703125" style="33" customWidth="1"/>
    <col min="277" max="277" width="8.5703125" style="33" bestFit="1" customWidth="1"/>
    <col min="278" max="278" width="30.7109375" style="33" bestFit="1" customWidth="1"/>
    <col min="279" max="524" width="11.42578125" style="33"/>
    <col min="525" max="525" width="2.42578125" style="33" customWidth="1"/>
    <col min="526" max="526" width="28.28515625" style="33" bestFit="1" customWidth="1"/>
    <col min="527" max="527" width="9.140625" style="33" bestFit="1" customWidth="1"/>
    <col min="528" max="528" width="9.42578125" style="33" customWidth="1"/>
    <col min="529" max="529" width="2.42578125" style="33" customWidth="1"/>
    <col min="530" max="530" width="19.7109375" style="33" customWidth="1"/>
    <col min="531" max="531" width="9.140625" style="33" bestFit="1" customWidth="1"/>
    <col min="532" max="532" width="8.5703125" style="33" customWidth="1"/>
    <col min="533" max="533" width="8.5703125" style="33" bestFit="1" customWidth="1"/>
    <col min="534" max="534" width="30.7109375" style="33" bestFit="1" customWidth="1"/>
    <col min="535" max="780" width="11.42578125" style="33"/>
    <col min="781" max="781" width="2.42578125" style="33" customWidth="1"/>
    <col min="782" max="782" width="28.28515625" style="33" bestFit="1" customWidth="1"/>
    <col min="783" max="783" width="9.140625" style="33" bestFit="1" customWidth="1"/>
    <col min="784" max="784" width="9.42578125" style="33" customWidth="1"/>
    <col min="785" max="785" width="2.42578125" style="33" customWidth="1"/>
    <col min="786" max="786" width="19.7109375" style="33" customWidth="1"/>
    <col min="787" max="787" width="9.140625" style="33" bestFit="1" customWidth="1"/>
    <col min="788" max="788" width="8.5703125" style="33" customWidth="1"/>
    <col min="789" max="789" width="8.5703125" style="33" bestFit="1" customWidth="1"/>
    <col min="790" max="790" width="30.7109375" style="33" bestFit="1" customWidth="1"/>
    <col min="791" max="1036" width="11.42578125" style="33"/>
    <col min="1037" max="1037" width="2.42578125" style="33" customWidth="1"/>
    <col min="1038" max="1038" width="28.28515625" style="33" bestFit="1" customWidth="1"/>
    <col min="1039" max="1039" width="9.140625" style="33" bestFit="1" customWidth="1"/>
    <col min="1040" max="1040" width="9.42578125" style="33" customWidth="1"/>
    <col min="1041" max="1041" width="2.42578125" style="33" customWidth="1"/>
    <col min="1042" max="1042" width="19.7109375" style="33" customWidth="1"/>
    <col min="1043" max="1043" width="9.140625" style="33" bestFit="1" customWidth="1"/>
    <col min="1044" max="1044" width="8.5703125" style="33" customWidth="1"/>
    <col min="1045" max="1045" width="8.5703125" style="33" bestFit="1" customWidth="1"/>
    <col min="1046" max="1046" width="30.7109375" style="33" bestFit="1" customWidth="1"/>
    <col min="1047" max="1292" width="11.42578125" style="33"/>
    <col min="1293" max="1293" width="2.42578125" style="33" customWidth="1"/>
    <col min="1294" max="1294" width="28.28515625" style="33" bestFit="1" customWidth="1"/>
    <col min="1295" max="1295" width="9.140625" style="33" bestFit="1" customWidth="1"/>
    <col min="1296" max="1296" width="9.42578125" style="33" customWidth="1"/>
    <col min="1297" max="1297" width="2.42578125" style="33" customWidth="1"/>
    <col min="1298" max="1298" width="19.7109375" style="33" customWidth="1"/>
    <col min="1299" max="1299" width="9.140625" style="33" bestFit="1" customWidth="1"/>
    <col min="1300" max="1300" width="8.5703125" style="33" customWidth="1"/>
    <col min="1301" max="1301" width="8.5703125" style="33" bestFit="1" customWidth="1"/>
    <col min="1302" max="1302" width="30.7109375" style="33" bestFit="1" customWidth="1"/>
    <col min="1303" max="1548" width="11.42578125" style="33"/>
    <col min="1549" max="1549" width="2.42578125" style="33" customWidth="1"/>
    <col min="1550" max="1550" width="28.28515625" style="33" bestFit="1" customWidth="1"/>
    <col min="1551" max="1551" width="9.140625" style="33" bestFit="1" customWidth="1"/>
    <col min="1552" max="1552" width="9.42578125" style="33" customWidth="1"/>
    <col min="1553" max="1553" width="2.42578125" style="33" customWidth="1"/>
    <col min="1554" max="1554" width="19.7109375" style="33" customWidth="1"/>
    <col min="1555" max="1555" width="9.140625" style="33" bestFit="1" customWidth="1"/>
    <col min="1556" max="1556" width="8.5703125" style="33" customWidth="1"/>
    <col min="1557" max="1557" width="8.5703125" style="33" bestFit="1" customWidth="1"/>
    <col min="1558" max="1558" width="30.7109375" style="33" bestFit="1" customWidth="1"/>
    <col min="1559" max="1804" width="11.42578125" style="33"/>
    <col min="1805" max="1805" width="2.42578125" style="33" customWidth="1"/>
    <col min="1806" max="1806" width="28.28515625" style="33" bestFit="1" customWidth="1"/>
    <col min="1807" max="1807" width="9.140625" style="33" bestFit="1" customWidth="1"/>
    <col min="1808" max="1808" width="9.42578125" style="33" customWidth="1"/>
    <col min="1809" max="1809" width="2.42578125" style="33" customWidth="1"/>
    <col min="1810" max="1810" width="19.7109375" style="33" customWidth="1"/>
    <col min="1811" max="1811" width="9.140625" style="33" bestFit="1" customWidth="1"/>
    <col min="1812" max="1812" width="8.5703125" style="33" customWidth="1"/>
    <col min="1813" max="1813" width="8.5703125" style="33" bestFit="1" customWidth="1"/>
    <col min="1814" max="1814" width="30.7109375" style="33" bestFit="1" customWidth="1"/>
    <col min="1815" max="2060" width="11.42578125" style="33"/>
    <col min="2061" max="2061" width="2.42578125" style="33" customWidth="1"/>
    <col min="2062" max="2062" width="28.28515625" style="33" bestFit="1" customWidth="1"/>
    <col min="2063" max="2063" width="9.140625" style="33" bestFit="1" customWidth="1"/>
    <col min="2064" max="2064" width="9.42578125" style="33" customWidth="1"/>
    <col min="2065" max="2065" width="2.42578125" style="33" customWidth="1"/>
    <col min="2066" max="2066" width="19.7109375" style="33" customWidth="1"/>
    <col min="2067" max="2067" width="9.140625" style="33" bestFit="1" customWidth="1"/>
    <col min="2068" max="2068" width="8.5703125" style="33" customWidth="1"/>
    <col min="2069" max="2069" width="8.5703125" style="33" bestFit="1" customWidth="1"/>
    <col min="2070" max="2070" width="30.7109375" style="33" bestFit="1" customWidth="1"/>
    <col min="2071" max="2316" width="11.42578125" style="33"/>
    <col min="2317" max="2317" width="2.42578125" style="33" customWidth="1"/>
    <col min="2318" max="2318" width="28.28515625" style="33" bestFit="1" customWidth="1"/>
    <col min="2319" max="2319" width="9.140625" style="33" bestFit="1" customWidth="1"/>
    <col min="2320" max="2320" width="9.42578125" style="33" customWidth="1"/>
    <col min="2321" max="2321" width="2.42578125" style="33" customWidth="1"/>
    <col min="2322" max="2322" width="19.7109375" style="33" customWidth="1"/>
    <col min="2323" max="2323" width="9.140625" style="33" bestFit="1" customWidth="1"/>
    <col min="2324" max="2324" width="8.5703125" style="33" customWidth="1"/>
    <col min="2325" max="2325" width="8.5703125" style="33" bestFit="1" customWidth="1"/>
    <col min="2326" max="2326" width="30.7109375" style="33" bestFit="1" customWidth="1"/>
    <col min="2327" max="2572" width="11.42578125" style="33"/>
    <col min="2573" max="2573" width="2.42578125" style="33" customWidth="1"/>
    <col min="2574" max="2574" width="28.28515625" style="33" bestFit="1" customWidth="1"/>
    <col min="2575" max="2575" width="9.140625" style="33" bestFit="1" customWidth="1"/>
    <col min="2576" max="2576" width="9.42578125" style="33" customWidth="1"/>
    <col min="2577" max="2577" width="2.42578125" style="33" customWidth="1"/>
    <col min="2578" max="2578" width="19.7109375" style="33" customWidth="1"/>
    <col min="2579" max="2579" width="9.140625" style="33" bestFit="1" customWidth="1"/>
    <col min="2580" max="2580" width="8.5703125" style="33" customWidth="1"/>
    <col min="2581" max="2581" width="8.5703125" style="33" bestFit="1" customWidth="1"/>
    <col min="2582" max="2582" width="30.7109375" style="33" bestFit="1" customWidth="1"/>
    <col min="2583" max="2828" width="11.42578125" style="33"/>
    <col min="2829" max="2829" width="2.42578125" style="33" customWidth="1"/>
    <col min="2830" max="2830" width="28.28515625" style="33" bestFit="1" customWidth="1"/>
    <col min="2831" max="2831" width="9.140625" style="33" bestFit="1" customWidth="1"/>
    <col min="2832" max="2832" width="9.42578125" style="33" customWidth="1"/>
    <col min="2833" max="2833" width="2.42578125" style="33" customWidth="1"/>
    <col min="2834" max="2834" width="19.7109375" style="33" customWidth="1"/>
    <col min="2835" max="2835" width="9.140625" style="33" bestFit="1" customWidth="1"/>
    <col min="2836" max="2836" width="8.5703125" style="33" customWidth="1"/>
    <col min="2837" max="2837" width="8.5703125" style="33" bestFit="1" customWidth="1"/>
    <col min="2838" max="2838" width="30.7109375" style="33" bestFit="1" customWidth="1"/>
    <col min="2839" max="3084" width="11.42578125" style="33"/>
    <col min="3085" max="3085" width="2.42578125" style="33" customWidth="1"/>
    <col min="3086" max="3086" width="28.28515625" style="33" bestFit="1" customWidth="1"/>
    <col min="3087" max="3087" width="9.140625" style="33" bestFit="1" customWidth="1"/>
    <col min="3088" max="3088" width="9.42578125" style="33" customWidth="1"/>
    <col min="3089" max="3089" width="2.42578125" style="33" customWidth="1"/>
    <col min="3090" max="3090" width="19.7109375" style="33" customWidth="1"/>
    <col min="3091" max="3091" width="9.140625" style="33" bestFit="1" customWidth="1"/>
    <col min="3092" max="3092" width="8.5703125" style="33" customWidth="1"/>
    <col min="3093" max="3093" width="8.5703125" style="33" bestFit="1" customWidth="1"/>
    <col min="3094" max="3094" width="30.7109375" style="33" bestFit="1" customWidth="1"/>
    <col min="3095" max="3340" width="11.42578125" style="33"/>
    <col min="3341" max="3341" width="2.42578125" style="33" customWidth="1"/>
    <col min="3342" max="3342" width="28.28515625" style="33" bestFit="1" customWidth="1"/>
    <col min="3343" max="3343" width="9.140625" style="33" bestFit="1" customWidth="1"/>
    <col min="3344" max="3344" width="9.42578125" style="33" customWidth="1"/>
    <col min="3345" max="3345" width="2.42578125" style="33" customWidth="1"/>
    <col min="3346" max="3346" width="19.7109375" style="33" customWidth="1"/>
    <col min="3347" max="3347" width="9.140625" style="33" bestFit="1" customWidth="1"/>
    <col min="3348" max="3348" width="8.5703125" style="33" customWidth="1"/>
    <col min="3349" max="3349" width="8.5703125" style="33" bestFit="1" customWidth="1"/>
    <col min="3350" max="3350" width="30.7109375" style="33" bestFit="1" customWidth="1"/>
    <col min="3351" max="3596" width="11.42578125" style="33"/>
    <col min="3597" max="3597" width="2.42578125" style="33" customWidth="1"/>
    <col min="3598" max="3598" width="28.28515625" style="33" bestFit="1" customWidth="1"/>
    <col min="3599" max="3599" width="9.140625" style="33" bestFit="1" customWidth="1"/>
    <col min="3600" max="3600" width="9.42578125" style="33" customWidth="1"/>
    <col min="3601" max="3601" width="2.42578125" style="33" customWidth="1"/>
    <col min="3602" max="3602" width="19.7109375" style="33" customWidth="1"/>
    <col min="3603" max="3603" width="9.140625" style="33" bestFit="1" customWidth="1"/>
    <col min="3604" max="3604" width="8.5703125" style="33" customWidth="1"/>
    <col min="3605" max="3605" width="8.5703125" style="33" bestFit="1" customWidth="1"/>
    <col min="3606" max="3606" width="30.7109375" style="33" bestFit="1" customWidth="1"/>
    <col min="3607" max="3852" width="11.42578125" style="33"/>
    <col min="3853" max="3853" width="2.42578125" style="33" customWidth="1"/>
    <col min="3854" max="3854" width="28.28515625" style="33" bestFit="1" customWidth="1"/>
    <col min="3855" max="3855" width="9.140625" style="33" bestFit="1" customWidth="1"/>
    <col min="3856" max="3856" width="9.42578125" style="33" customWidth="1"/>
    <col min="3857" max="3857" width="2.42578125" style="33" customWidth="1"/>
    <col min="3858" max="3858" width="19.7109375" style="33" customWidth="1"/>
    <col min="3859" max="3859" width="9.140625" style="33" bestFit="1" customWidth="1"/>
    <col min="3860" max="3860" width="8.5703125" style="33" customWidth="1"/>
    <col min="3861" max="3861" width="8.5703125" style="33" bestFit="1" customWidth="1"/>
    <col min="3862" max="3862" width="30.7109375" style="33" bestFit="1" customWidth="1"/>
    <col min="3863" max="4108" width="11.42578125" style="33"/>
    <col min="4109" max="4109" width="2.42578125" style="33" customWidth="1"/>
    <col min="4110" max="4110" width="28.28515625" style="33" bestFit="1" customWidth="1"/>
    <col min="4111" max="4111" width="9.140625" style="33" bestFit="1" customWidth="1"/>
    <col min="4112" max="4112" width="9.42578125" style="33" customWidth="1"/>
    <col min="4113" max="4113" width="2.42578125" style="33" customWidth="1"/>
    <col min="4114" max="4114" width="19.7109375" style="33" customWidth="1"/>
    <col min="4115" max="4115" width="9.140625" style="33" bestFit="1" customWidth="1"/>
    <col min="4116" max="4116" width="8.5703125" style="33" customWidth="1"/>
    <col min="4117" max="4117" width="8.5703125" style="33" bestFit="1" customWidth="1"/>
    <col min="4118" max="4118" width="30.7109375" style="33" bestFit="1" customWidth="1"/>
    <col min="4119" max="4364" width="11.42578125" style="33"/>
    <col min="4365" max="4365" width="2.42578125" style="33" customWidth="1"/>
    <col min="4366" max="4366" width="28.28515625" style="33" bestFit="1" customWidth="1"/>
    <col min="4367" max="4367" width="9.140625" style="33" bestFit="1" customWidth="1"/>
    <col min="4368" max="4368" width="9.42578125" style="33" customWidth="1"/>
    <col min="4369" max="4369" width="2.42578125" style="33" customWidth="1"/>
    <col min="4370" max="4370" width="19.7109375" style="33" customWidth="1"/>
    <col min="4371" max="4371" width="9.140625" style="33" bestFit="1" customWidth="1"/>
    <col min="4372" max="4372" width="8.5703125" style="33" customWidth="1"/>
    <col min="4373" max="4373" width="8.5703125" style="33" bestFit="1" customWidth="1"/>
    <col min="4374" max="4374" width="30.7109375" style="33" bestFit="1" customWidth="1"/>
    <col min="4375" max="4620" width="11.42578125" style="33"/>
    <col min="4621" max="4621" width="2.42578125" style="33" customWidth="1"/>
    <col min="4622" max="4622" width="28.28515625" style="33" bestFit="1" customWidth="1"/>
    <col min="4623" max="4623" width="9.140625" style="33" bestFit="1" customWidth="1"/>
    <col min="4624" max="4624" width="9.42578125" style="33" customWidth="1"/>
    <col min="4625" max="4625" width="2.42578125" style="33" customWidth="1"/>
    <col min="4626" max="4626" width="19.7109375" style="33" customWidth="1"/>
    <col min="4627" max="4627" width="9.140625" style="33" bestFit="1" customWidth="1"/>
    <col min="4628" max="4628" width="8.5703125" style="33" customWidth="1"/>
    <col min="4629" max="4629" width="8.5703125" style="33" bestFit="1" customWidth="1"/>
    <col min="4630" max="4630" width="30.7109375" style="33" bestFit="1" customWidth="1"/>
    <col min="4631" max="4876" width="11.42578125" style="33"/>
    <col min="4877" max="4877" width="2.42578125" style="33" customWidth="1"/>
    <col min="4878" max="4878" width="28.28515625" style="33" bestFit="1" customWidth="1"/>
    <col min="4879" max="4879" width="9.140625" style="33" bestFit="1" customWidth="1"/>
    <col min="4880" max="4880" width="9.42578125" style="33" customWidth="1"/>
    <col min="4881" max="4881" width="2.42578125" style="33" customWidth="1"/>
    <col min="4882" max="4882" width="19.7109375" style="33" customWidth="1"/>
    <col min="4883" max="4883" width="9.140625" style="33" bestFit="1" customWidth="1"/>
    <col min="4884" max="4884" width="8.5703125" style="33" customWidth="1"/>
    <col min="4885" max="4885" width="8.5703125" style="33" bestFit="1" customWidth="1"/>
    <col min="4886" max="4886" width="30.7109375" style="33" bestFit="1" customWidth="1"/>
    <col min="4887" max="5132" width="11.42578125" style="33"/>
    <col min="5133" max="5133" width="2.42578125" style="33" customWidth="1"/>
    <col min="5134" max="5134" width="28.28515625" style="33" bestFit="1" customWidth="1"/>
    <col min="5135" max="5135" width="9.140625" style="33" bestFit="1" customWidth="1"/>
    <col min="5136" max="5136" width="9.42578125" style="33" customWidth="1"/>
    <col min="5137" max="5137" width="2.42578125" style="33" customWidth="1"/>
    <col min="5138" max="5138" width="19.7109375" style="33" customWidth="1"/>
    <col min="5139" max="5139" width="9.140625" style="33" bestFit="1" customWidth="1"/>
    <col min="5140" max="5140" width="8.5703125" style="33" customWidth="1"/>
    <col min="5141" max="5141" width="8.5703125" style="33" bestFit="1" customWidth="1"/>
    <col min="5142" max="5142" width="30.7109375" style="33" bestFit="1" customWidth="1"/>
    <col min="5143" max="5388" width="11.42578125" style="33"/>
    <col min="5389" max="5389" width="2.42578125" style="33" customWidth="1"/>
    <col min="5390" max="5390" width="28.28515625" style="33" bestFit="1" customWidth="1"/>
    <col min="5391" max="5391" width="9.140625" style="33" bestFit="1" customWidth="1"/>
    <col min="5392" max="5392" width="9.42578125" style="33" customWidth="1"/>
    <col min="5393" max="5393" width="2.42578125" style="33" customWidth="1"/>
    <col min="5394" max="5394" width="19.7109375" style="33" customWidth="1"/>
    <col min="5395" max="5395" width="9.140625" style="33" bestFit="1" customWidth="1"/>
    <col min="5396" max="5396" width="8.5703125" style="33" customWidth="1"/>
    <col min="5397" max="5397" width="8.5703125" style="33" bestFit="1" customWidth="1"/>
    <col min="5398" max="5398" width="30.7109375" style="33" bestFit="1" customWidth="1"/>
    <col min="5399" max="5644" width="11.42578125" style="33"/>
    <col min="5645" max="5645" width="2.42578125" style="33" customWidth="1"/>
    <col min="5646" max="5646" width="28.28515625" style="33" bestFit="1" customWidth="1"/>
    <col min="5647" max="5647" width="9.140625" style="33" bestFit="1" customWidth="1"/>
    <col min="5648" max="5648" width="9.42578125" style="33" customWidth="1"/>
    <col min="5649" max="5649" width="2.42578125" style="33" customWidth="1"/>
    <col min="5650" max="5650" width="19.7109375" style="33" customWidth="1"/>
    <col min="5651" max="5651" width="9.140625" style="33" bestFit="1" customWidth="1"/>
    <col min="5652" max="5652" width="8.5703125" style="33" customWidth="1"/>
    <col min="5653" max="5653" width="8.5703125" style="33" bestFit="1" customWidth="1"/>
    <col min="5654" max="5654" width="30.7109375" style="33" bestFit="1" customWidth="1"/>
    <col min="5655" max="5900" width="11.42578125" style="33"/>
    <col min="5901" max="5901" width="2.42578125" style="33" customWidth="1"/>
    <col min="5902" max="5902" width="28.28515625" style="33" bestFit="1" customWidth="1"/>
    <col min="5903" max="5903" width="9.140625" style="33" bestFit="1" customWidth="1"/>
    <col min="5904" max="5904" width="9.42578125" style="33" customWidth="1"/>
    <col min="5905" max="5905" width="2.42578125" style="33" customWidth="1"/>
    <col min="5906" max="5906" width="19.7109375" style="33" customWidth="1"/>
    <col min="5907" max="5907" width="9.140625" style="33" bestFit="1" customWidth="1"/>
    <col min="5908" max="5908" width="8.5703125" style="33" customWidth="1"/>
    <col min="5909" max="5909" width="8.5703125" style="33" bestFit="1" customWidth="1"/>
    <col min="5910" max="5910" width="30.7109375" style="33" bestFit="1" customWidth="1"/>
    <col min="5911" max="6156" width="11.42578125" style="33"/>
    <col min="6157" max="6157" width="2.42578125" style="33" customWidth="1"/>
    <col min="6158" max="6158" width="28.28515625" style="33" bestFit="1" customWidth="1"/>
    <col min="6159" max="6159" width="9.140625" style="33" bestFit="1" customWidth="1"/>
    <col min="6160" max="6160" width="9.42578125" style="33" customWidth="1"/>
    <col min="6161" max="6161" width="2.42578125" style="33" customWidth="1"/>
    <col min="6162" max="6162" width="19.7109375" style="33" customWidth="1"/>
    <col min="6163" max="6163" width="9.140625" style="33" bestFit="1" customWidth="1"/>
    <col min="6164" max="6164" width="8.5703125" style="33" customWidth="1"/>
    <col min="6165" max="6165" width="8.5703125" style="33" bestFit="1" customWidth="1"/>
    <col min="6166" max="6166" width="30.7109375" style="33" bestFit="1" customWidth="1"/>
    <col min="6167" max="6412" width="11.42578125" style="33"/>
    <col min="6413" max="6413" width="2.42578125" style="33" customWidth="1"/>
    <col min="6414" max="6414" width="28.28515625" style="33" bestFit="1" customWidth="1"/>
    <col min="6415" max="6415" width="9.140625" style="33" bestFit="1" customWidth="1"/>
    <col min="6416" max="6416" width="9.42578125" style="33" customWidth="1"/>
    <col min="6417" max="6417" width="2.42578125" style="33" customWidth="1"/>
    <col min="6418" max="6418" width="19.7109375" style="33" customWidth="1"/>
    <col min="6419" max="6419" width="9.140625" style="33" bestFit="1" customWidth="1"/>
    <col min="6420" max="6420" width="8.5703125" style="33" customWidth="1"/>
    <col min="6421" max="6421" width="8.5703125" style="33" bestFit="1" customWidth="1"/>
    <col min="6422" max="6422" width="30.7109375" style="33" bestFit="1" customWidth="1"/>
    <col min="6423" max="6668" width="11.42578125" style="33"/>
    <col min="6669" max="6669" width="2.42578125" style="33" customWidth="1"/>
    <col min="6670" max="6670" width="28.28515625" style="33" bestFit="1" customWidth="1"/>
    <col min="6671" max="6671" width="9.140625" style="33" bestFit="1" customWidth="1"/>
    <col min="6672" max="6672" width="9.42578125" style="33" customWidth="1"/>
    <col min="6673" max="6673" width="2.42578125" style="33" customWidth="1"/>
    <col min="6674" max="6674" width="19.7109375" style="33" customWidth="1"/>
    <col min="6675" max="6675" width="9.140625" style="33" bestFit="1" customWidth="1"/>
    <col min="6676" max="6676" width="8.5703125" style="33" customWidth="1"/>
    <col min="6677" max="6677" width="8.5703125" style="33" bestFit="1" customWidth="1"/>
    <col min="6678" max="6678" width="30.7109375" style="33" bestFit="1" customWidth="1"/>
    <col min="6679" max="6924" width="11.42578125" style="33"/>
    <col min="6925" max="6925" width="2.42578125" style="33" customWidth="1"/>
    <col min="6926" max="6926" width="28.28515625" style="33" bestFit="1" customWidth="1"/>
    <col min="6927" max="6927" width="9.140625" style="33" bestFit="1" customWidth="1"/>
    <col min="6928" max="6928" width="9.42578125" style="33" customWidth="1"/>
    <col min="6929" max="6929" width="2.42578125" style="33" customWidth="1"/>
    <col min="6930" max="6930" width="19.7109375" style="33" customWidth="1"/>
    <col min="6931" max="6931" width="9.140625" style="33" bestFit="1" customWidth="1"/>
    <col min="6932" max="6932" width="8.5703125" style="33" customWidth="1"/>
    <col min="6933" max="6933" width="8.5703125" style="33" bestFit="1" customWidth="1"/>
    <col min="6934" max="6934" width="30.7109375" style="33" bestFit="1" customWidth="1"/>
    <col min="6935" max="7180" width="11.42578125" style="33"/>
    <col min="7181" max="7181" width="2.42578125" style="33" customWidth="1"/>
    <col min="7182" max="7182" width="28.28515625" style="33" bestFit="1" customWidth="1"/>
    <col min="7183" max="7183" width="9.140625" style="33" bestFit="1" customWidth="1"/>
    <col min="7184" max="7184" width="9.42578125" style="33" customWidth="1"/>
    <col min="7185" max="7185" width="2.42578125" style="33" customWidth="1"/>
    <col min="7186" max="7186" width="19.7109375" style="33" customWidth="1"/>
    <col min="7187" max="7187" width="9.140625" style="33" bestFit="1" customWidth="1"/>
    <col min="7188" max="7188" width="8.5703125" style="33" customWidth="1"/>
    <col min="7189" max="7189" width="8.5703125" style="33" bestFit="1" customWidth="1"/>
    <col min="7190" max="7190" width="30.7109375" style="33" bestFit="1" customWidth="1"/>
    <col min="7191" max="7436" width="11.42578125" style="33"/>
    <col min="7437" max="7437" width="2.42578125" style="33" customWidth="1"/>
    <col min="7438" max="7438" width="28.28515625" style="33" bestFit="1" customWidth="1"/>
    <col min="7439" max="7439" width="9.140625" style="33" bestFit="1" customWidth="1"/>
    <col min="7440" max="7440" width="9.42578125" style="33" customWidth="1"/>
    <col min="7441" max="7441" width="2.42578125" style="33" customWidth="1"/>
    <col min="7442" max="7442" width="19.7109375" style="33" customWidth="1"/>
    <col min="7443" max="7443" width="9.140625" style="33" bestFit="1" customWidth="1"/>
    <col min="7444" max="7444" width="8.5703125" style="33" customWidth="1"/>
    <col min="7445" max="7445" width="8.5703125" style="33" bestFit="1" customWidth="1"/>
    <col min="7446" max="7446" width="30.7109375" style="33" bestFit="1" customWidth="1"/>
    <col min="7447" max="7692" width="11.42578125" style="33"/>
    <col min="7693" max="7693" width="2.42578125" style="33" customWidth="1"/>
    <col min="7694" max="7694" width="28.28515625" style="33" bestFit="1" customWidth="1"/>
    <col min="7695" max="7695" width="9.140625" style="33" bestFit="1" customWidth="1"/>
    <col min="7696" max="7696" width="9.42578125" style="33" customWidth="1"/>
    <col min="7697" max="7697" width="2.42578125" style="33" customWidth="1"/>
    <col min="7698" max="7698" width="19.7109375" style="33" customWidth="1"/>
    <col min="7699" max="7699" width="9.140625" style="33" bestFit="1" customWidth="1"/>
    <col min="7700" max="7700" width="8.5703125" style="33" customWidth="1"/>
    <col min="7701" max="7701" width="8.5703125" style="33" bestFit="1" customWidth="1"/>
    <col min="7702" max="7702" width="30.7109375" style="33" bestFit="1" customWidth="1"/>
    <col min="7703" max="7948" width="11.42578125" style="33"/>
    <col min="7949" max="7949" width="2.42578125" style="33" customWidth="1"/>
    <col min="7950" max="7950" width="28.28515625" style="33" bestFit="1" customWidth="1"/>
    <col min="7951" max="7951" width="9.140625" style="33" bestFit="1" customWidth="1"/>
    <col min="7952" max="7952" width="9.42578125" style="33" customWidth="1"/>
    <col min="7953" max="7953" width="2.42578125" style="33" customWidth="1"/>
    <col min="7954" max="7954" width="19.7109375" style="33" customWidth="1"/>
    <col min="7955" max="7955" width="9.140625" style="33" bestFit="1" customWidth="1"/>
    <col min="7956" max="7956" width="8.5703125" style="33" customWidth="1"/>
    <col min="7957" max="7957" width="8.5703125" style="33" bestFit="1" customWidth="1"/>
    <col min="7958" max="7958" width="30.7109375" style="33" bestFit="1" customWidth="1"/>
    <col min="7959" max="8204" width="11.42578125" style="33"/>
    <col min="8205" max="8205" width="2.42578125" style="33" customWidth="1"/>
    <col min="8206" max="8206" width="28.28515625" style="33" bestFit="1" customWidth="1"/>
    <col min="8207" max="8207" width="9.140625" style="33" bestFit="1" customWidth="1"/>
    <col min="8208" max="8208" width="9.42578125" style="33" customWidth="1"/>
    <col min="8209" max="8209" width="2.42578125" style="33" customWidth="1"/>
    <col min="8210" max="8210" width="19.7109375" style="33" customWidth="1"/>
    <col min="8211" max="8211" width="9.140625" style="33" bestFit="1" customWidth="1"/>
    <col min="8212" max="8212" width="8.5703125" style="33" customWidth="1"/>
    <col min="8213" max="8213" width="8.5703125" style="33" bestFit="1" customWidth="1"/>
    <col min="8214" max="8214" width="30.7109375" style="33" bestFit="1" customWidth="1"/>
    <col min="8215" max="8460" width="11.42578125" style="33"/>
    <col min="8461" max="8461" width="2.42578125" style="33" customWidth="1"/>
    <col min="8462" max="8462" width="28.28515625" style="33" bestFit="1" customWidth="1"/>
    <col min="8463" max="8463" width="9.140625" style="33" bestFit="1" customWidth="1"/>
    <col min="8464" max="8464" width="9.42578125" style="33" customWidth="1"/>
    <col min="8465" max="8465" width="2.42578125" style="33" customWidth="1"/>
    <col min="8466" max="8466" width="19.7109375" style="33" customWidth="1"/>
    <col min="8467" max="8467" width="9.140625" style="33" bestFit="1" customWidth="1"/>
    <col min="8468" max="8468" width="8.5703125" style="33" customWidth="1"/>
    <col min="8469" max="8469" width="8.5703125" style="33" bestFit="1" customWidth="1"/>
    <col min="8470" max="8470" width="30.7109375" style="33" bestFit="1" customWidth="1"/>
    <col min="8471" max="8716" width="11.42578125" style="33"/>
    <col min="8717" max="8717" width="2.42578125" style="33" customWidth="1"/>
    <col min="8718" max="8718" width="28.28515625" style="33" bestFit="1" customWidth="1"/>
    <col min="8719" max="8719" width="9.140625" style="33" bestFit="1" customWidth="1"/>
    <col min="8720" max="8720" width="9.42578125" style="33" customWidth="1"/>
    <col min="8721" max="8721" width="2.42578125" style="33" customWidth="1"/>
    <col min="8722" max="8722" width="19.7109375" style="33" customWidth="1"/>
    <col min="8723" max="8723" width="9.140625" style="33" bestFit="1" customWidth="1"/>
    <col min="8724" max="8724" width="8.5703125" style="33" customWidth="1"/>
    <col min="8725" max="8725" width="8.5703125" style="33" bestFit="1" customWidth="1"/>
    <col min="8726" max="8726" width="30.7109375" style="33" bestFit="1" customWidth="1"/>
    <col min="8727" max="8972" width="11.42578125" style="33"/>
    <col min="8973" max="8973" width="2.42578125" style="33" customWidth="1"/>
    <col min="8974" max="8974" width="28.28515625" style="33" bestFit="1" customWidth="1"/>
    <col min="8975" max="8975" width="9.140625" style="33" bestFit="1" customWidth="1"/>
    <col min="8976" max="8976" width="9.42578125" style="33" customWidth="1"/>
    <col min="8977" max="8977" width="2.42578125" style="33" customWidth="1"/>
    <col min="8978" max="8978" width="19.7109375" style="33" customWidth="1"/>
    <col min="8979" max="8979" width="9.140625" style="33" bestFit="1" customWidth="1"/>
    <col min="8980" max="8980" width="8.5703125" style="33" customWidth="1"/>
    <col min="8981" max="8981" width="8.5703125" style="33" bestFit="1" customWidth="1"/>
    <col min="8982" max="8982" width="30.7109375" style="33" bestFit="1" customWidth="1"/>
    <col min="8983" max="9228" width="11.42578125" style="33"/>
    <col min="9229" max="9229" width="2.42578125" style="33" customWidth="1"/>
    <col min="9230" max="9230" width="28.28515625" style="33" bestFit="1" customWidth="1"/>
    <col min="9231" max="9231" width="9.140625" style="33" bestFit="1" customWidth="1"/>
    <col min="9232" max="9232" width="9.42578125" style="33" customWidth="1"/>
    <col min="9233" max="9233" width="2.42578125" style="33" customWidth="1"/>
    <col min="9234" max="9234" width="19.7109375" style="33" customWidth="1"/>
    <col min="9235" max="9235" width="9.140625" style="33" bestFit="1" customWidth="1"/>
    <col min="9236" max="9236" width="8.5703125" style="33" customWidth="1"/>
    <col min="9237" max="9237" width="8.5703125" style="33" bestFit="1" customWidth="1"/>
    <col min="9238" max="9238" width="30.7109375" style="33" bestFit="1" customWidth="1"/>
    <col min="9239" max="9484" width="11.42578125" style="33"/>
    <col min="9485" max="9485" width="2.42578125" style="33" customWidth="1"/>
    <col min="9486" max="9486" width="28.28515625" style="33" bestFit="1" customWidth="1"/>
    <col min="9487" max="9487" width="9.140625" style="33" bestFit="1" customWidth="1"/>
    <col min="9488" max="9488" width="9.42578125" style="33" customWidth="1"/>
    <col min="9489" max="9489" width="2.42578125" style="33" customWidth="1"/>
    <col min="9490" max="9490" width="19.7109375" style="33" customWidth="1"/>
    <col min="9491" max="9491" width="9.140625" style="33" bestFit="1" customWidth="1"/>
    <col min="9492" max="9492" width="8.5703125" style="33" customWidth="1"/>
    <col min="9493" max="9493" width="8.5703125" style="33" bestFit="1" customWidth="1"/>
    <col min="9494" max="9494" width="30.7109375" style="33" bestFit="1" customWidth="1"/>
    <col min="9495" max="9740" width="11.42578125" style="33"/>
    <col min="9741" max="9741" width="2.42578125" style="33" customWidth="1"/>
    <col min="9742" max="9742" width="28.28515625" style="33" bestFit="1" customWidth="1"/>
    <col min="9743" max="9743" width="9.140625" style="33" bestFit="1" customWidth="1"/>
    <col min="9744" max="9744" width="9.42578125" style="33" customWidth="1"/>
    <col min="9745" max="9745" width="2.42578125" style="33" customWidth="1"/>
    <col min="9746" max="9746" width="19.7109375" style="33" customWidth="1"/>
    <col min="9747" max="9747" width="9.140625" style="33" bestFit="1" customWidth="1"/>
    <col min="9748" max="9748" width="8.5703125" style="33" customWidth="1"/>
    <col min="9749" max="9749" width="8.5703125" style="33" bestFit="1" customWidth="1"/>
    <col min="9750" max="9750" width="30.7109375" style="33" bestFit="1" customWidth="1"/>
    <col min="9751" max="9996" width="11.42578125" style="33"/>
    <col min="9997" max="9997" width="2.42578125" style="33" customWidth="1"/>
    <col min="9998" max="9998" width="28.28515625" style="33" bestFit="1" customWidth="1"/>
    <col min="9999" max="9999" width="9.140625" style="33" bestFit="1" customWidth="1"/>
    <col min="10000" max="10000" width="9.42578125" style="33" customWidth="1"/>
    <col min="10001" max="10001" width="2.42578125" style="33" customWidth="1"/>
    <col min="10002" max="10002" width="19.7109375" style="33" customWidth="1"/>
    <col min="10003" max="10003" width="9.140625" style="33" bestFit="1" customWidth="1"/>
    <col min="10004" max="10004" width="8.5703125" style="33" customWidth="1"/>
    <col min="10005" max="10005" width="8.5703125" style="33" bestFit="1" customWidth="1"/>
    <col min="10006" max="10006" width="30.7109375" style="33" bestFit="1" customWidth="1"/>
    <col min="10007" max="10252" width="11.42578125" style="33"/>
    <col min="10253" max="10253" width="2.42578125" style="33" customWidth="1"/>
    <col min="10254" max="10254" width="28.28515625" style="33" bestFit="1" customWidth="1"/>
    <col min="10255" max="10255" width="9.140625" style="33" bestFit="1" customWidth="1"/>
    <col min="10256" max="10256" width="9.42578125" style="33" customWidth="1"/>
    <col min="10257" max="10257" width="2.42578125" style="33" customWidth="1"/>
    <col min="10258" max="10258" width="19.7109375" style="33" customWidth="1"/>
    <col min="10259" max="10259" width="9.140625" style="33" bestFit="1" customWidth="1"/>
    <col min="10260" max="10260" width="8.5703125" style="33" customWidth="1"/>
    <col min="10261" max="10261" width="8.5703125" style="33" bestFit="1" customWidth="1"/>
    <col min="10262" max="10262" width="30.7109375" style="33" bestFit="1" customWidth="1"/>
    <col min="10263" max="10508" width="11.42578125" style="33"/>
    <col min="10509" max="10509" width="2.42578125" style="33" customWidth="1"/>
    <col min="10510" max="10510" width="28.28515625" style="33" bestFit="1" customWidth="1"/>
    <col min="10511" max="10511" width="9.140625" style="33" bestFit="1" customWidth="1"/>
    <col min="10512" max="10512" width="9.42578125" style="33" customWidth="1"/>
    <col min="10513" max="10513" width="2.42578125" style="33" customWidth="1"/>
    <col min="10514" max="10514" width="19.7109375" style="33" customWidth="1"/>
    <col min="10515" max="10515" width="9.140625" style="33" bestFit="1" customWidth="1"/>
    <col min="10516" max="10516" width="8.5703125" style="33" customWidth="1"/>
    <col min="10517" max="10517" width="8.5703125" style="33" bestFit="1" customWidth="1"/>
    <col min="10518" max="10518" width="30.7109375" style="33" bestFit="1" customWidth="1"/>
    <col min="10519" max="10764" width="11.42578125" style="33"/>
    <col min="10765" max="10765" width="2.42578125" style="33" customWidth="1"/>
    <col min="10766" max="10766" width="28.28515625" style="33" bestFit="1" customWidth="1"/>
    <col min="10767" max="10767" width="9.140625" style="33" bestFit="1" customWidth="1"/>
    <col min="10768" max="10768" width="9.42578125" style="33" customWidth="1"/>
    <col min="10769" max="10769" width="2.42578125" style="33" customWidth="1"/>
    <col min="10770" max="10770" width="19.7109375" style="33" customWidth="1"/>
    <col min="10771" max="10771" width="9.140625" style="33" bestFit="1" customWidth="1"/>
    <col min="10772" max="10772" width="8.5703125" style="33" customWidth="1"/>
    <col min="10773" max="10773" width="8.5703125" style="33" bestFit="1" customWidth="1"/>
    <col min="10774" max="10774" width="30.7109375" style="33" bestFit="1" customWidth="1"/>
    <col min="10775" max="11020" width="11.42578125" style="33"/>
    <col min="11021" max="11021" width="2.42578125" style="33" customWidth="1"/>
    <col min="11022" max="11022" width="28.28515625" style="33" bestFit="1" customWidth="1"/>
    <col min="11023" max="11023" width="9.140625" style="33" bestFit="1" customWidth="1"/>
    <col min="11024" max="11024" width="9.42578125" style="33" customWidth="1"/>
    <col min="11025" max="11025" width="2.42578125" style="33" customWidth="1"/>
    <col min="11026" max="11026" width="19.7109375" style="33" customWidth="1"/>
    <col min="11027" max="11027" width="9.140625" style="33" bestFit="1" customWidth="1"/>
    <col min="11028" max="11028" width="8.5703125" style="33" customWidth="1"/>
    <col min="11029" max="11029" width="8.5703125" style="33" bestFit="1" customWidth="1"/>
    <col min="11030" max="11030" width="30.7109375" style="33" bestFit="1" customWidth="1"/>
    <col min="11031" max="11276" width="11.42578125" style="33"/>
    <col min="11277" max="11277" width="2.42578125" style="33" customWidth="1"/>
    <col min="11278" max="11278" width="28.28515625" style="33" bestFit="1" customWidth="1"/>
    <col min="11279" max="11279" width="9.140625" style="33" bestFit="1" customWidth="1"/>
    <col min="11280" max="11280" width="9.42578125" style="33" customWidth="1"/>
    <col min="11281" max="11281" width="2.42578125" style="33" customWidth="1"/>
    <col min="11282" max="11282" width="19.7109375" style="33" customWidth="1"/>
    <col min="11283" max="11283" width="9.140625" style="33" bestFit="1" customWidth="1"/>
    <col min="11284" max="11284" width="8.5703125" style="33" customWidth="1"/>
    <col min="11285" max="11285" width="8.5703125" style="33" bestFit="1" customWidth="1"/>
    <col min="11286" max="11286" width="30.7109375" style="33" bestFit="1" customWidth="1"/>
    <col min="11287" max="11532" width="11.42578125" style="33"/>
    <col min="11533" max="11533" width="2.42578125" style="33" customWidth="1"/>
    <col min="11534" max="11534" width="28.28515625" style="33" bestFit="1" customWidth="1"/>
    <col min="11535" max="11535" width="9.140625" style="33" bestFit="1" customWidth="1"/>
    <col min="11536" max="11536" width="9.42578125" style="33" customWidth="1"/>
    <col min="11537" max="11537" width="2.42578125" style="33" customWidth="1"/>
    <col min="11538" max="11538" width="19.7109375" style="33" customWidth="1"/>
    <col min="11539" max="11539" width="9.140625" style="33" bestFit="1" customWidth="1"/>
    <col min="11540" max="11540" width="8.5703125" style="33" customWidth="1"/>
    <col min="11541" max="11541" width="8.5703125" style="33" bestFit="1" customWidth="1"/>
    <col min="11542" max="11542" width="30.7109375" style="33" bestFit="1" customWidth="1"/>
    <col min="11543" max="11788" width="11.42578125" style="33"/>
    <col min="11789" max="11789" width="2.42578125" style="33" customWidth="1"/>
    <col min="11790" max="11790" width="28.28515625" style="33" bestFit="1" customWidth="1"/>
    <col min="11791" max="11791" width="9.140625" style="33" bestFit="1" customWidth="1"/>
    <col min="11792" max="11792" width="9.42578125" style="33" customWidth="1"/>
    <col min="11793" max="11793" width="2.42578125" style="33" customWidth="1"/>
    <col min="11794" max="11794" width="19.7109375" style="33" customWidth="1"/>
    <col min="11795" max="11795" width="9.140625" style="33" bestFit="1" customWidth="1"/>
    <col min="11796" max="11796" width="8.5703125" style="33" customWidth="1"/>
    <col min="11797" max="11797" width="8.5703125" style="33" bestFit="1" customWidth="1"/>
    <col min="11798" max="11798" width="30.7109375" style="33" bestFit="1" customWidth="1"/>
    <col min="11799" max="12044" width="11.42578125" style="33"/>
    <col min="12045" max="12045" width="2.42578125" style="33" customWidth="1"/>
    <col min="12046" max="12046" width="28.28515625" style="33" bestFit="1" customWidth="1"/>
    <col min="12047" max="12047" width="9.140625" style="33" bestFit="1" customWidth="1"/>
    <col min="12048" max="12048" width="9.42578125" style="33" customWidth="1"/>
    <col min="12049" max="12049" width="2.42578125" style="33" customWidth="1"/>
    <col min="12050" max="12050" width="19.7109375" style="33" customWidth="1"/>
    <col min="12051" max="12051" width="9.140625" style="33" bestFit="1" customWidth="1"/>
    <col min="12052" max="12052" width="8.5703125" style="33" customWidth="1"/>
    <col min="12053" max="12053" width="8.5703125" style="33" bestFit="1" customWidth="1"/>
    <col min="12054" max="12054" width="30.7109375" style="33" bestFit="1" customWidth="1"/>
    <col min="12055" max="12300" width="11.42578125" style="33"/>
    <col min="12301" max="12301" width="2.42578125" style="33" customWidth="1"/>
    <col min="12302" max="12302" width="28.28515625" style="33" bestFit="1" customWidth="1"/>
    <col min="12303" max="12303" width="9.140625" style="33" bestFit="1" customWidth="1"/>
    <col min="12304" max="12304" width="9.42578125" style="33" customWidth="1"/>
    <col min="12305" max="12305" width="2.42578125" style="33" customWidth="1"/>
    <col min="12306" max="12306" width="19.7109375" style="33" customWidth="1"/>
    <col min="12307" max="12307" width="9.140625" style="33" bestFit="1" customWidth="1"/>
    <col min="12308" max="12308" width="8.5703125" style="33" customWidth="1"/>
    <col min="12309" max="12309" width="8.5703125" style="33" bestFit="1" customWidth="1"/>
    <col min="12310" max="12310" width="30.7109375" style="33" bestFit="1" customWidth="1"/>
    <col min="12311" max="12556" width="11.42578125" style="33"/>
    <col min="12557" max="12557" width="2.42578125" style="33" customWidth="1"/>
    <col min="12558" max="12558" width="28.28515625" style="33" bestFit="1" customWidth="1"/>
    <col min="12559" max="12559" width="9.140625" style="33" bestFit="1" customWidth="1"/>
    <col min="12560" max="12560" width="9.42578125" style="33" customWidth="1"/>
    <col min="12561" max="12561" width="2.42578125" style="33" customWidth="1"/>
    <col min="12562" max="12562" width="19.7109375" style="33" customWidth="1"/>
    <col min="12563" max="12563" width="9.140625" style="33" bestFit="1" customWidth="1"/>
    <col min="12564" max="12564" width="8.5703125" style="33" customWidth="1"/>
    <col min="12565" max="12565" width="8.5703125" style="33" bestFit="1" customWidth="1"/>
    <col min="12566" max="12566" width="30.7109375" style="33" bestFit="1" customWidth="1"/>
    <col min="12567" max="12812" width="11.42578125" style="33"/>
    <col min="12813" max="12813" width="2.42578125" style="33" customWidth="1"/>
    <col min="12814" max="12814" width="28.28515625" style="33" bestFit="1" customWidth="1"/>
    <col min="12815" max="12815" width="9.140625" style="33" bestFit="1" customWidth="1"/>
    <col min="12816" max="12816" width="9.42578125" style="33" customWidth="1"/>
    <col min="12817" max="12817" width="2.42578125" style="33" customWidth="1"/>
    <col min="12818" max="12818" width="19.7109375" style="33" customWidth="1"/>
    <col min="12819" max="12819" width="9.140625" style="33" bestFit="1" customWidth="1"/>
    <col min="12820" max="12820" width="8.5703125" style="33" customWidth="1"/>
    <col min="12821" max="12821" width="8.5703125" style="33" bestFit="1" customWidth="1"/>
    <col min="12822" max="12822" width="30.7109375" style="33" bestFit="1" customWidth="1"/>
    <col min="12823" max="13068" width="11.42578125" style="33"/>
    <col min="13069" max="13069" width="2.42578125" style="33" customWidth="1"/>
    <col min="13070" max="13070" width="28.28515625" style="33" bestFit="1" customWidth="1"/>
    <col min="13071" max="13071" width="9.140625" style="33" bestFit="1" customWidth="1"/>
    <col min="13072" max="13072" width="9.42578125" style="33" customWidth="1"/>
    <col min="13073" max="13073" width="2.42578125" style="33" customWidth="1"/>
    <col min="13074" max="13074" width="19.7109375" style="33" customWidth="1"/>
    <col min="13075" max="13075" width="9.140625" style="33" bestFit="1" customWidth="1"/>
    <col min="13076" max="13076" width="8.5703125" style="33" customWidth="1"/>
    <col min="13077" max="13077" width="8.5703125" style="33" bestFit="1" customWidth="1"/>
    <col min="13078" max="13078" width="30.7109375" style="33" bestFit="1" customWidth="1"/>
    <col min="13079" max="13324" width="11.42578125" style="33"/>
    <col min="13325" max="13325" width="2.42578125" style="33" customWidth="1"/>
    <col min="13326" max="13326" width="28.28515625" style="33" bestFit="1" customWidth="1"/>
    <col min="13327" max="13327" width="9.140625" style="33" bestFit="1" customWidth="1"/>
    <col min="13328" max="13328" width="9.42578125" style="33" customWidth="1"/>
    <col min="13329" max="13329" width="2.42578125" style="33" customWidth="1"/>
    <col min="13330" max="13330" width="19.7109375" style="33" customWidth="1"/>
    <col min="13331" max="13331" width="9.140625" style="33" bestFit="1" customWidth="1"/>
    <col min="13332" max="13332" width="8.5703125" style="33" customWidth="1"/>
    <col min="13333" max="13333" width="8.5703125" style="33" bestFit="1" customWidth="1"/>
    <col min="13334" max="13334" width="30.7109375" style="33" bestFit="1" customWidth="1"/>
    <col min="13335" max="13580" width="11.42578125" style="33"/>
    <col min="13581" max="13581" width="2.42578125" style="33" customWidth="1"/>
    <col min="13582" max="13582" width="28.28515625" style="33" bestFit="1" customWidth="1"/>
    <col min="13583" max="13583" width="9.140625" style="33" bestFit="1" customWidth="1"/>
    <col min="13584" max="13584" width="9.42578125" style="33" customWidth="1"/>
    <col min="13585" max="13585" width="2.42578125" style="33" customWidth="1"/>
    <col min="13586" max="13586" width="19.7109375" style="33" customWidth="1"/>
    <col min="13587" max="13587" width="9.140625" style="33" bestFit="1" customWidth="1"/>
    <col min="13588" max="13588" width="8.5703125" style="33" customWidth="1"/>
    <col min="13589" max="13589" width="8.5703125" style="33" bestFit="1" customWidth="1"/>
    <col min="13590" max="13590" width="30.7109375" style="33" bestFit="1" customWidth="1"/>
    <col min="13591" max="13836" width="11.42578125" style="33"/>
    <col min="13837" max="13837" width="2.42578125" style="33" customWidth="1"/>
    <col min="13838" max="13838" width="28.28515625" style="33" bestFit="1" customWidth="1"/>
    <col min="13839" max="13839" width="9.140625" style="33" bestFit="1" customWidth="1"/>
    <col min="13840" max="13840" width="9.42578125" style="33" customWidth="1"/>
    <col min="13841" max="13841" width="2.42578125" style="33" customWidth="1"/>
    <col min="13842" max="13842" width="19.7109375" style="33" customWidth="1"/>
    <col min="13843" max="13843" width="9.140625" style="33" bestFit="1" customWidth="1"/>
    <col min="13844" max="13844" width="8.5703125" style="33" customWidth="1"/>
    <col min="13845" max="13845" width="8.5703125" style="33" bestFit="1" customWidth="1"/>
    <col min="13846" max="13846" width="30.7109375" style="33" bestFit="1" customWidth="1"/>
    <col min="13847" max="14092" width="11.42578125" style="33"/>
    <col min="14093" max="14093" width="2.42578125" style="33" customWidth="1"/>
    <col min="14094" max="14094" width="28.28515625" style="33" bestFit="1" customWidth="1"/>
    <col min="14095" max="14095" width="9.140625" style="33" bestFit="1" customWidth="1"/>
    <col min="14096" max="14096" width="9.42578125" style="33" customWidth="1"/>
    <col min="14097" max="14097" width="2.42578125" style="33" customWidth="1"/>
    <col min="14098" max="14098" width="19.7109375" style="33" customWidth="1"/>
    <col min="14099" max="14099" width="9.140625" style="33" bestFit="1" customWidth="1"/>
    <col min="14100" max="14100" width="8.5703125" style="33" customWidth="1"/>
    <col min="14101" max="14101" width="8.5703125" style="33" bestFit="1" customWidth="1"/>
    <col min="14102" max="14102" width="30.7109375" style="33" bestFit="1" customWidth="1"/>
    <col min="14103" max="14348" width="11.42578125" style="33"/>
    <col min="14349" max="14349" width="2.42578125" style="33" customWidth="1"/>
    <col min="14350" max="14350" width="28.28515625" style="33" bestFit="1" customWidth="1"/>
    <col min="14351" max="14351" width="9.140625" style="33" bestFit="1" customWidth="1"/>
    <col min="14352" max="14352" width="9.42578125" style="33" customWidth="1"/>
    <col min="14353" max="14353" width="2.42578125" style="33" customWidth="1"/>
    <col min="14354" max="14354" width="19.7109375" style="33" customWidth="1"/>
    <col min="14355" max="14355" width="9.140625" style="33" bestFit="1" customWidth="1"/>
    <col min="14356" max="14356" width="8.5703125" style="33" customWidth="1"/>
    <col min="14357" max="14357" width="8.5703125" style="33" bestFit="1" customWidth="1"/>
    <col min="14358" max="14358" width="30.7109375" style="33" bestFit="1" customWidth="1"/>
    <col min="14359" max="14604" width="11.42578125" style="33"/>
    <col min="14605" max="14605" width="2.42578125" style="33" customWidth="1"/>
    <col min="14606" max="14606" width="28.28515625" style="33" bestFit="1" customWidth="1"/>
    <col min="14607" max="14607" width="9.140625" style="33" bestFit="1" customWidth="1"/>
    <col min="14608" max="14608" width="9.42578125" style="33" customWidth="1"/>
    <col min="14609" max="14609" width="2.42578125" style="33" customWidth="1"/>
    <col min="14610" max="14610" width="19.7109375" style="33" customWidth="1"/>
    <col min="14611" max="14611" width="9.140625" style="33" bestFit="1" customWidth="1"/>
    <col min="14612" max="14612" width="8.5703125" style="33" customWidth="1"/>
    <col min="14613" max="14613" width="8.5703125" style="33" bestFit="1" customWidth="1"/>
    <col min="14614" max="14614" width="30.7109375" style="33" bestFit="1" customWidth="1"/>
    <col min="14615" max="14860" width="11.42578125" style="33"/>
    <col min="14861" max="14861" width="2.42578125" style="33" customWidth="1"/>
    <col min="14862" max="14862" width="28.28515625" style="33" bestFit="1" customWidth="1"/>
    <col min="14863" max="14863" width="9.140625" style="33" bestFit="1" customWidth="1"/>
    <col min="14864" max="14864" width="9.42578125" style="33" customWidth="1"/>
    <col min="14865" max="14865" width="2.42578125" style="33" customWidth="1"/>
    <col min="14866" max="14866" width="19.7109375" style="33" customWidth="1"/>
    <col min="14867" max="14867" width="9.140625" style="33" bestFit="1" customWidth="1"/>
    <col min="14868" max="14868" width="8.5703125" style="33" customWidth="1"/>
    <col min="14869" max="14869" width="8.5703125" style="33" bestFit="1" customWidth="1"/>
    <col min="14870" max="14870" width="30.7109375" style="33" bestFit="1" customWidth="1"/>
    <col min="14871" max="15116" width="11.42578125" style="33"/>
    <col min="15117" max="15117" width="2.42578125" style="33" customWidth="1"/>
    <col min="15118" max="15118" width="28.28515625" style="33" bestFit="1" customWidth="1"/>
    <col min="15119" max="15119" width="9.140625" style="33" bestFit="1" customWidth="1"/>
    <col min="15120" max="15120" width="9.42578125" style="33" customWidth="1"/>
    <col min="15121" max="15121" width="2.42578125" style="33" customWidth="1"/>
    <col min="15122" max="15122" width="19.7109375" style="33" customWidth="1"/>
    <col min="15123" max="15123" width="9.140625" style="33" bestFit="1" customWidth="1"/>
    <col min="15124" max="15124" width="8.5703125" style="33" customWidth="1"/>
    <col min="15125" max="15125" width="8.5703125" style="33" bestFit="1" customWidth="1"/>
    <col min="15126" max="15126" width="30.7109375" style="33" bestFit="1" customWidth="1"/>
    <col min="15127" max="15372" width="11.42578125" style="33"/>
    <col min="15373" max="15373" width="2.42578125" style="33" customWidth="1"/>
    <col min="15374" max="15374" width="28.28515625" style="33" bestFit="1" customWidth="1"/>
    <col min="15375" max="15375" width="9.140625" style="33" bestFit="1" customWidth="1"/>
    <col min="15376" max="15376" width="9.42578125" style="33" customWidth="1"/>
    <col min="15377" max="15377" width="2.42578125" style="33" customWidth="1"/>
    <col min="15378" max="15378" width="19.7109375" style="33" customWidth="1"/>
    <col min="15379" max="15379" width="9.140625" style="33" bestFit="1" customWidth="1"/>
    <col min="15380" max="15380" width="8.5703125" style="33" customWidth="1"/>
    <col min="15381" max="15381" width="8.5703125" style="33" bestFit="1" customWidth="1"/>
    <col min="15382" max="15382" width="30.7109375" style="33" bestFit="1" customWidth="1"/>
    <col min="15383" max="15628" width="11.42578125" style="33"/>
    <col min="15629" max="15629" width="2.42578125" style="33" customWidth="1"/>
    <col min="15630" max="15630" width="28.28515625" style="33" bestFit="1" customWidth="1"/>
    <col min="15631" max="15631" width="9.140625" style="33" bestFit="1" customWidth="1"/>
    <col min="15632" max="15632" width="9.42578125" style="33" customWidth="1"/>
    <col min="15633" max="15633" width="2.42578125" style="33" customWidth="1"/>
    <col min="15634" max="15634" width="19.7109375" style="33" customWidth="1"/>
    <col min="15635" max="15635" width="9.140625" style="33" bestFit="1" customWidth="1"/>
    <col min="15636" max="15636" width="8.5703125" style="33" customWidth="1"/>
    <col min="15637" max="15637" width="8.5703125" style="33" bestFit="1" customWidth="1"/>
    <col min="15638" max="15638" width="30.7109375" style="33" bestFit="1" customWidth="1"/>
    <col min="15639" max="15884" width="11.42578125" style="33"/>
    <col min="15885" max="15885" width="2.42578125" style="33" customWidth="1"/>
    <col min="15886" max="15886" width="28.28515625" style="33" bestFit="1" customWidth="1"/>
    <col min="15887" max="15887" width="9.140625" style="33" bestFit="1" customWidth="1"/>
    <col min="15888" max="15888" width="9.42578125" style="33" customWidth="1"/>
    <col min="15889" max="15889" width="2.42578125" style="33" customWidth="1"/>
    <col min="15890" max="15890" width="19.7109375" style="33" customWidth="1"/>
    <col min="15891" max="15891" width="9.140625" style="33" bestFit="1" customWidth="1"/>
    <col min="15892" max="15892" width="8.5703125" style="33" customWidth="1"/>
    <col min="15893" max="15893" width="8.5703125" style="33" bestFit="1" customWidth="1"/>
    <col min="15894" max="15894" width="30.7109375" style="33" bestFit="1" customWidth="1"/>
    <col min="15895" max="16140" width="11.42578125" style="33"/>
    <col min="16141" max="16141" width="2.42578125" style="33" customWidth="1"/>
    <col min="16142" max="16142" width="28.28515625" style="33" bestFit="1" customWidth="1"/>
    <col min="16143" max="16143" width="9.140625" style="33" bestFit="1" customWidth="1"/>
    <col min="16144" max="16144" width="9.42578125" style="33" customWidth="1"/>
    <col min="16145" max="16145" width="2.42578125" style="33" customWidth="1"/>
    <col min="16146" max="16146" width="19.7109375" style="33" customWidth="1"/>
    <col min="16147" max="16147" width="9.140625" style="33" bestFit="1" customWidth="1"/>
    <col min="16148" max="16148" width="8.5703125" style="33" customWidth="1"/>
    <col min="16149" max="16149" width="8.5703125" style="33" bestFit="1" customWidth="1"/>
    <col min="16150" max="16150" width="30.7109375" style="33" bestFit="1" customWidth="1"/>
    <col min="16151" max="16384" width="11.42578125" style="33"/>
  </cols>
  <sheetData>
    <row r="1" spans="4:34" ht="15" customHeight="1" thickBot="1"/>
    <row r="2" spans="4:34" ht="12" thickBot="1">
      <c r="D2" s="366" t="s">
        <v>62</v>
      </c>
      <c r="E2" s="368"/>
      <c r="F2" s="367"/>
      <c r="G2" s="34"/>
      <c r="H2" s="366" t="s">
        <v>63</v>
      </c>
      <c r="I2" s="368"/>
      <c r="J2" s="367"/>
      <c r="V2" s="369" t="s">
        <v>274</v>
      </c>
      <c r="W2" s="369"/>
      <c r="X2" s="369"/>
      <c r="Y2" s="369"/>
      <c r="Z2" s="369"/>
    </row>
    <row r="3" spans="4:34" ht="15.75" thickBot="1">
      <c r="D3" s="370" t="s">
        <v>64</v>
      </c>
      <c r="E3" s="371"/>
      <c r="F3" s="372"/>
      <c r="G3" s="34"/>
      <c r="H3" s="380" t="s">
        <v>64</v>
      </c>
      <c r="I3" s="381"/>
      <c r="J3" s="382"/>
      <c r="L3" s="388" t="s">
        <v>273</v>
      </c>
      <c r="M3" s="388"/>
      <c r="N3" s="388"/>
      <c r="O3" s="388"/>
      <c r="P3" s="388"/>
      <c r="Q3" s="388"/>
      <c r="R3" s="388"/>
      <c r="V3" s="33" t="s">
        <v>272</v>
      </c>
      <c r="AG3" s="33" t="s">
        <v>271</v>
      </c>
      <c r="AH3" s="33" t="s">
        <v>270</v>
      </c>
    </row>
    <row r="4" spans="4:34" ht="12" thickBot="1">
      <c r="D4" s="35"/>
      <c r="E4" s="36">
        <v>2021</v>
      </c>
      <c r="F4" s="36">
        <v>2020</v>
      </c>
      <c r="H4" s="224"/>
      <c r="I4" s="223">
        <v>2021</v>
      </c>
      <c r="J4" s="56">
        <v>2020</v>
      </c>
      <c r="V4" s="33" t="s">
        <v>269</v>
      </c>
      <c r="AG4" s="33" t="s">
        <v>268</v>
      </c>
      <c r="AH4" s="33" t="s">
        <v>267</v>
      </c>
    </row>
    <row r="5" spans="4:34" ht="11.25" customHeight="1">
      <c r="D5" s="38" t="s">
        <v>65</v>
      </c>
      <c r="E5" s="233">
        <v>38</v>
      </c>
      <c r="F5" s="233">
        <v>14</v>
      </c>
      <c r="G5" s="40"/>
      <c r="H5" s="38" t="s">
        <v>65</v>
      </c>
      <c r="I5" s="237">
        <v>90</v>
      </c>
      <c r="J5" s="237">
        <v>60</v>
      </c>
      <c r="L5" s="236" t="s">
        <v>235</v>
      </c>
      <c r="M5" s="235" t="s">
        <v>266</v>
      </c>
      <c r="V5" s="33" t="s">
        <v>265</v>
      </c>
    </row>
    <row r="6" spans="4:34">
      <c r="D6" s="38" t="s">
        <v>3</v>
      </c>
      <c r="E6" s="233">
        <v>120</v>
      </c>
      <c r="F6" s="233">
        <v>113</v>
      </c>
      <c r="G6" s="40"/>
      <c r="H6" s="38" t="s">
        <v>3</v>
      </c>
      <c r="I6" s="233">
        <v>130</v>
      </c>
      <c r="J6" s="233">
        <v>120</v>
      </c>
    </row>
    <row r="7" spans="4:34" ht="11.25" customHeight="1">
      <c r="D7" s="38" t="s">
        <v>14</v>
      </c>
      <c r="E7" s="233">
        <v>193</v>
      </c>
      <c r="F7" s="233">
        <v>213</v>
      </c>
      <c r="G7" s="40"/>
      <c r="H7" s="38" t="s">
        <v>14</v>
      </c>
      <c r="I7" s="233">
        <v>260</v>
      </c>
      <c r="J7" s="233">
        <v>250</v>
      </c>
      <c r="K7" s="41"/>
      <c r="L7" s="377"/>
      <c r="M7" s="377"/>
      <c r="N7" s="377"/>
      <c r="O7" s="377"/>
      <c r="P7" s="377"/>
      <c r="Q7" s="377"/>
      <c r="R7" s="377"/>
      <c r="S7" s="377"/>
      <c r="T7" s="40"/>
      <c r="U7" s="40"/>
    </row>
    <row r="8" spans="4:34" ht="11.25" customHeight="1">
      <c r="D8" s="35" t="s">
        <v>66</v>
      </c>
      <c r="E8" s="231">
        <f>SUM(E5:E7)</f>
        <v>351</v>
      </c>
      <c r="F8" s="231">
        <f>SUM(F5:F7)</f>
        <v>340</v>
      </c>
      <c r="G8" s="43"/>
      <c r="H8" s="35" t="s">
        <v>66</v>
      </c>
      <c r="I8" s="231">
        <f>SUM(I5:I7)</f>
        <v>480</v>
      </c>
      <c r="J8" s="231">
        <f>SUM(J5:J7)</f>
        <v>430</v>
      </c>
      <c r="L8" s="377"/>
      <c r="M8" s="377"/>
      <c r="N8" s="377"/>
      <c r="O8" s="377"/>
      <c r="P8" s="377"/>
      <c r="Q8" s="377"/>
      <c r="R8" s="377"/>
      <c r="S8" s="377"/>
    </row>
    <row r="9" spans="4:34" ht="11.25" customHeight="1">
      <c r="D9" s="38" t="s">
        <v>67</v>
      </c>
      <c r="E9" s="233">
        <v>200</v>
      </c>
      <c r="F9" s="233">
        <v>195</v>
      </c>
      <c r="G9" s="40"/>
      <c r="H9" s="38" t="s">
        <v>67</v>
      </c>
      <c r="I9" s="233">
        <v>275</v>
      </c>
      <c r="J9" s="233">
        <v>235</v>
      </c>
      <c r="L9" s="377"/>
      <c r="M9" s="377"/>
      <c r="N9" s="377"/>
      <c r="O9" s="377"/>
      <c r="P9" s="377"/>
      <c r="Q9" s="377"/>
      <c r="R9" s="377"/>
      <c r="S9" s="377"/>
      <c r="V9" s="33" t="s">
        <v>262</v>
      </c>
    </row>
    <row r="10" spans="4:34" ht="11.25" customHeight="1">
      <c r="D10" s="38" t="s">
        <v>68</v>
      </c>
      <c r="E10" s="233">
        <v>-75</v>
      </c>
      <c r="F10" s="233">
        <v>-63</v>
      </c>
      <c r="G10" s="40"/>
      <c r="H10" s="38" t="s">
        <v>68</v>
      </c>
      <c r="I10" s="233">
        <v>-111</v>
      </c>
      <c r="J10" s="233">
        <v>-90</v>
      </c>
      <c r="L10" s="377"/>
      <c r="M10" s="377"/>
      <c r="N10" s="377"/>
      <c r="O10" s="377"/>
      <c r="P10" s="377"/>
      <c r="Q10" s="377"/>
      <c r="R10" s="377"/>
      <c r="S10" s="377"/>
      <c r="V10" s="33" t="s">
        <v>264</v>
      </c>
    </row>
    <row r="11" spans="4:34" ht="11.25" customHeight="1">
      <c r="D11" s="35" t="s">
        <v>69</v>
      </c>
      <c r="E11" s="231">
        <f>E9+E10</f>
        <v>125</v>
      </c>
      <c r="F11" s="231">
        <f>F9+F10</f>
        <v>132</v>
      </c>
      <c r="G11" s="43"/>
      <c r="H11" s="35" t="s">
        <v>69</v>
      </c>
      <c r="I11" s="231">
        <f>I9+I10</f>
        <v>164</v>
      </c>
      <c r="J11" s="231">
        <f>J9+J10</f>
        <v>145</v>
      </c>
      <c r="L11" s="377"/>
      <c r="M11" s="377"/>
      <c r="N11" s="377"/>
      <c r="O11" s="377"/>
      <c r="P11" s="377"/>
      <c r="Q11" s="377"/>
      <c r="R11" s="377"/>
      <c r="S11" s="377"/>
      <c r="V11" s="33" t="s">
        <v>263</v>
      </c>
    </row>
    <row r="12" spans="4:34" ht="15" customHeight="1">
      <c r="D12" s="230" t="s">
        <v>70</v>
      </c>
      <c r="E12" s="229">
        <f>E8+E11</f>
        <v>476</v>
      </c>
      <c r="F12" s="229">
        <f>F8+F11</f>
        <v>472</v>
      </c>
      <c r="G12" s="43"/>
      <c r="H12" s="228" t="s">
        <v>70</v>
      </c>
      <c r="I12" s="227">
        <f>I8+I11</f>
        <v>644</v>
      </c>
      <c r="J12" s="227">
        <f>J8+J11</f>
        <v>575</v>
      </c>
      <c r="L12" s="377"/>
      <c r="M12" s="377"/>
      <c r="N12" s="377"/>
      <c r="O12" s="377"/>
      <c r="P12" s="377"/>
      <c r="Q12" s="377"/>
      <c r="R12" s="377"/>
      <c r="S12" s="377"/>
    </row>
    <row r="13" spans="4:34">
      <c r="D13" s="38" t="s">
        <v>71</v>
      </c>
      <c r="E13" s="233">
        <v>218</v>
      </c>
      <c r="F13" s="233">
        <v>263</v>
      </c>
      <c r="G13" s="40"/>
      <c r="H13" s="38" t="s">
        <v>71</v>
      </c>
      <c r="I13" s="233">
        <v>210</v>
      </c>
      <c r="J13" s="233">
        <v>228</v>
      </c>
      <c r="K13" s="40"/>
      <c r="L13" s="377"/>
      <c r="M13" s="377"/>
      <c r="N13" s="377"/>
      <c r="O13" s="377"/>
      <c r="P13" s="377"/>
      <c r="Q13" s="377"/>
      <c r="R13" s="377"/>
      <c r="S13" s="377"/>
      <c r="T13" s="40"/>
      <c r="U13" s="40"/>
    </row>
    <row r="14" spans="4:34" ht="15">
      <c r="D14" s="35" t="s">
        <v>72</v>
      </c>
      <c r="E14" s="231">
        <f>SUM(E13:E13)</f>
        <v>218</v>
      </c>
      <c r="F14" s="231">
        <f>SUM(F13:F13)</f>
        <v>263</v>
      </c>
      <c r="G14" s="43"/>
      <c r="H14" s="35" t="s">
        <v>72</v>
      </c>
      <c r="I14" s="231">
        <f>SUM(I13:I13)</f>
        <v>210</v>
      </c>
      <c r="J14" s="231">
        <f>SUM(J13:J13)</f>
        <v>228</v>
      </c>
      <c r="L14" s="232" t="s">
        <v>262</v>
      </c>
      <c r="M14" s="232"/>
    </row>
    <row r="15" spans="4:34" ht="12.75">
      <c r="D15" s="38" t="s">
        <v>73</v>
      </c>
      <c r="E15" s="233">
        <v>13</v>
      </c>
      <c r="F15" s="233">
        <v>38</v>
      </c>
      <c r="G15" s="40"/>
      <c r="H15" s="38" t="s">
        <v>73</v>
      </c>
      <c r="I15" s="233">
        <v>20</v>
      </c>
      <c r="J15" s="233">
        <v>18</v>
      </c>
      <c r="L15" s="226"/>
      <c r="M15" s="40"/>
      <c r="V15" s="33" t="s">
        <v>260</v>
      </c>
    </row>
    <row r="16" spans="4:34" ht="15">
      <c r="D16" s="35" t="s">
        <v>74</v>
      </c>
      <c r="E16" s="231">
        <f>E15</f>
        <v>13</v>
      </c>
      <c r="F16" s="231">
        <f>F15</f>
        <v>38</v>
      </c>
      <c r="G16" s="43"/>
      <c r="H16" s="35" t="s">
        <v>74</v>
      </c>
      <c r="I16" s="231">
        <f>I15</f>
        <v>20</v>
      </c>
      <c r="J16" s="231">
        <f>J15</f>
        <v>18</v>
      </c>
      <c r="L16" s="226" t="s">
        <v>235</v>
      </c>
      <c r="M16" s="171"/>
      <c r="N16" s="232"/>
      <c r="O16" s="232"/>
      <c r="P16" s="232"/>
      <c r="Q16" s="232"/>
      <c r="R16" s="232"/>
      <c r="S16" s="232"/>
      <c r="V16" s="33" t="s">
        <v>261</v>
      </c>
    </row>
    <row r="17" spans="4:22" ht="12.75">
      <c r="D17" s="35" t="s">
        <v>75</v>
      </c>
      <c r="E17" s="231">
        <f>E14+E16</f>
        <v>231</v>
      </c>
      <c r="F17" s="231">
        <f>F14+F16</f>
        <v>301</v>
      </c>
      <c r="G17" s="43"/>
      <c r="H17" s="35" t="s">
        <v>75</v>
      </c>
      <c r="I17" s="231">
        <f>I14+I16</f>
        <v>230</v>
      </c>
      <c r="J17" s="231">
        <f>J14+J16</f>
        <v>246</v>
      </c>
      <c r="L17" s="234"/>
    </row>
    <row r="18" spans="4:22" ht="15">
      <c r="D18" s="38" t="s">
        <v>76</v>
      </c>
      <c r="E18" s="233">
        <v>130</v>
      </c>
      <c r="F18" s="233">
        <v>130</v>
      </c>
      <c r="G18" s="40"/>
      <c r="H18" s="38" t="s">
        <v>76</v>
      </c>
      <c r="I18" s="233">
        <v>230</v>
      </c>
      <c r="J18" s="233">
        <v>230</v>
      </c>
      <c r="L18" s="234"/>
      <c r="M18" s="232"/>
    </row>
    <row r="19" spans="4:22" ht="15">
      <c r="D19" s="38" t="s">
        <v>30</v>
      </c>
      <c r="E19" s="233">
        <v>115.2</v>
      </c>
      <c r="F19" s="233">
        <v>41</v>
      </c>
      <c r="G19" s="40"/>
      <c r="H19" s="38" t="s">
        <v>30</v>
      </c>
      <c r="I19" s="233">
        <v>184</v>
      </c>
      <c r="J19" s="233">
        <v>99</v>
      </c>
      <c r="K19" s="40"/>
      <c r="L19" s="232" t="s">
        <v>260</v>
      </c>
      <c r="N19" s="40"/>
      <c r="O19" s="40"/>
      <c r="P19" s="40"/>
      <c r="Q19" s="40"/>
      <c r="R19" s="40"/>
      <c r="S19" s="40"/>
      <c r="T19" s="40"/>
      <c r="U19" s="40"/>
      <c r="V19" s="40"/>
    </row>
    <row r="20" spans="4:22">
      <c r="D20" s="35" t="s">
        <v>77</v>
      </c>
      <c r="E20" s="231">
        <f>E18+E19</f>
        <v>245.2</v>
      </c>
      <c r="F20" s="231">
        <f>F18+F19</f>
        <v>171</v>
      </c>
      <c r="G20" s="40"/>
      <c r="H20" s="35" t="s">
        <v>77</v>
      </c>
      <c r="I20" s="231">
        <f>I18+I19</f>
        <v>414</v>
      </c>
      <c r="J20" s="231">
        <f>J18+J19</f>
        <v>329</v>
      </c>
    </row>
    <row r="21" spans="4:22" ht="12.75">
      <c r="D21" s="230" t="s">
        <v>78</v>
      </c>
      <c r="E21" s="229">
        <f>E20+E17</f>
        <v>476.2</v>
      </c>
      <c r="F21" s="229">
        <f>F20+F17</f>
        <v>472</v>
      </c>
      <c r="G21" s="43"/>
      <c r="H21" s="228" t="s">
        <v>78</v>
      </c>
      <c r="I21" s="227">
        <f>I20+I17</f>
        <v>644</v>
      </c>
      <c r="J21" s="227">
        <f>J20+J17</f>
        <v>575</v>
      </c>
      <c r="K21" s="40"/>
      <c r="L21" s="226" t="s">
        <v>235</v>
      </c>
      <c r="M21" s="225"/>
      <c r="N21" s="40"/>
      <c r="O21" s="40"/>
      <c r="P21" s="40"/>
      <c r="Q21" s="40"/>
      <c r="R21" s="40"/>
      <c r="S21" s="40"/>
      <c r="T21" s="40"/>
      <c r="U21" s="40"/>
    </row>
    <row r="22" spans="4:22">
      <c r="D22" s="46"/>
      <c r="E22" s="47"/>
      <c r="F22" s="47"/>
      <c r="G22" s="43"/>
      <c r="H22" s="46"/>
      <c r="I22" s="47"/>
      <c r="J22" s="47"/>
    </row>
    <row r="23" spans="4:22" ht="11.25" customHeight="1" thickBot="1">
      <c r="D23" s="370" t="s">
        <v>79</v>
      </c>
      <c r="E23" s="378"/>
      <c r="F23" s="379"/>
      <c r="G23" s="40"/>
      <c r="H23" s="380" t="s">
        <v>79</v>
      </c>
      <c r="I23" s="381"/>
      <c r="J23" s="382"/>
      <c r="L23" s="383"/>
      <c r="M23" s="383"/>
      <c r="N23" s="383"/>
      <c r="O23" s="383"/>
      <c r="P23" s="383"/>
      <c r="Q23" s="383"/>
      <c r="R23" s="383"/>
      <c r="S23" s="383"/>
      <c r="V23" s="33" t="s">
        <v>257</v>
      </c>
    </row>
    <row r="24" spans="4:22" ht="11.25" customHeight="1" thickBot="1">
      <c r="D24" s="224"/>
      <c r="E24" s="223">
        <v>2021</v>
      </c>
      <c r="F24" s="56">
        <v>2020</v>
      </c>
      <c r="H24" s="224"/>
      <c r="I24" s="223">
        <v>2021</v>
      </c>
      <c r="J24" s="56">
        <v>2020</v>
      </c>
      <c r="L24" s="383"/>
      <c r="M24" s="383"/>
      <c r="N24" s="383"/>
      <c r="O24" s="383"/>
      <c r="P24" s="383"/>
      <c r="Q24" s="383"/>
      <c r="R24" s="383"/>
      <c r="S24" s="383"/>
      <c r="V24" s="33" t="s">
        <v>259</v>
      </c>
    </row>
    <row r="25" spans="4:22" ht="11.25" customHeight="1">
      <c r="D25" s="38" t="s">
        <v>80</v>
      </c>
      <c r="E25" s="222">
        <v>1700</v>
      </c>
      <c r="F25" s="222">
        <v>1550</v>
      </c>
      <c r="G25" s="49"/>
      <c r="H25" s="38" t="s">
        <v>80</v>
      </c>
      <c r="I25" s="222">
        <v>2000</v>
      </c>
      <c r="J25" s="222">
        <v>1800</v>
      </c>
      <c r="L25" s="383"/>
      <c r="M25" s="383"/>
      <c r="N25" s="383"/>
      <c r="O25" s="383"/>
      <c r="P25" s="383"/>
      <c r="Q25" s="383"/>
      <c r="R25" s="383"/>
      <c r="S25" s="383"/>
      <c r="V25" s="33" t="s">
        <v>258</v>
      </c>
    </row>
    <row r="26" spans="4:22" ht="11.25" customHeight="1">
      <c r="D26" s="38" t="s">
        <v>81</v>
      </c>
      <c r="E26" s="221">
        <v>1100</v>
      </c>
      <c r="F26" s="221">
        <v>1050</v>
      </c>
      <c r="G26" s="49"/>
      <c r="H26" s="38" t="s">
        <v>81</v>
      </c>
      <c r="I26" s="221">
        <v>1250</v>
      </c>
      <c r="J26" s="221">
        <v>1140</v>
      </c>
      <c r="L26" s="171"/>
      <c r="M26" s="171"/>
      <c r="N26" s="171"/>
      <c r="O26" s="171"/>
      <c r="P26" s="171"/>
      <c r="Q26" s="171"/>
      <c r="R26" s="171"/>
      <c r="S26" s="171"/>
    </row>
    <row r="27" spans="4:22" ht="15" customHeight="1">
      <c r="D27" s="35" t="s">
        <v>82</v>
      </c>
      <c r="E27" s="220">
        <f>E25-E26</f>
        <v>600</v>
      </c>
      <c r="F27" s="220">
        <f>F25-F26</f>
        <v>500</v>
      </c>
      <c r="G27" s="51"/>
      <c r="H27" s="35" t="s">
        <v>82</v>
      </c>
      <c r="I27" s="220">
        <f>I25-I26</f>
        <v>750</v>
      </c>
      <c r="J27" s="220">
        <f>J25-J26</f>
        <v>660</v>
      </c>
      <c r="L27" s="384" t="s">
        <v>257</v>
      </c>
      <c r="M27" s="384"/>
      <c r="N27" s="384"/>
      <c r="O27" s="384"/>
      <c r="P27" s="384"/>
      <c r="Q27" s="384"/>
      <c r="R27" s="384"/>
      <c r="S27" s="384"/>
      <c r="V27" s="33" t="s">
        <v>256</v>
      </c>
    </row>
    <row r="28" spans="4:22">
      <c r="D28" s="38" t="s">
        <v>83</v>
      </c>
      <c r="E28" s="221">
        <v>290</v>
      </c>
      <c r="F28" s="221">
        <v>270</v>
      </c>
      <c r="G28" s="49"/>
      <c r="H28" s="38" t="s">
        <v>83</v>
      </c>
      <c r="I28" s="221">
        <v>321</v>
      </c>
      <c r="J28" s="221">
        <v>289</v>
      </c>
      <c r="L28" s="384"/>
      <c r="M28" s="384"/>
      <c r="N28" s="384"/>
      <c r="O28" s="384"/>
      <c r="P28" s="384"/>
      <c r="Q28" s="384"/>
      <c r="R28" s="384"/>
      <c r="S28" s="384"/>
      <c r="V28" s="33" t="s">
        <v>255</v>
      </c>
    </row>
    <row r="29" spans="4:22">
      <c r="D29" s="38" t="s">
        <v>84</v>
      </c>
      <c r="E29" s="221">
        <v>160</v>
      </c>
      <c r="F29" s="221">
        <v>150</v>
      </c>
      <c r="G29" s="49"/>
      <c r="H29" s="38" t="s">
        <v>84</v>
      </c>
      <c r="I29" s="221">
        <v>180</v>
      </c>
      <c r="J29" s="221">
        <v>160</v>
      </c>
      <c r="L29" s="384"/>
      <c r="M29" s="384"/>
      <c r="N29" s="384"/>
      <c r="O29" s="384"/>
      <c r="P29" s="384"/>
      <c r="Q29" s="384"/>
      <c r="R29" s="384"/>
      <c r="S29" s="384"/>
    </row>
    <row r="30" spans="4:22">
      <c r="D30" s="38" t="s">
        <v>85</v>
      </c>
      <c r="E30" s="221">
        <v>15</v>
      </c>
      <c r="F30" s="221">
        <v>11</v>
      </c>
      <c r="G30" s="49"/>
      <c r="H30" s="38" t="s">
        <v>85</v>
      </c>
      <c r="I30" s="221">
        <v>21</v>
      </c>
      <c r="J30" s="221">
        <v>15</v>
      </c>
    </row>
    <row r="31" spans="4:22" ht="14.25">
      <c r="D31" s="35" t="s">
        <v>86</v>
      </c>
      <c r="E31" s="220">
        <f>E27-SUM(E28:E30)</f>
        <v>135</v>
      </c>
      <c r="F31" s="220">
        <f>F27-SUM(F28:F30)</f>
        <v>69</v>
      </c>
      <c r="G31" s="51"/>
      <c r="H31" s="35" t="s">
        <v>86</v>
      </c>
      <c r="I31" s="220">
        <f>I27-SUM(I28:I30)</f>
        <v>228</v>
      </c>
      <c r="J31" s="220">
        <f>J27-SUM(J28:J30)</f>
        <v>196</v>
      </c>
      <c r="L31" s="207" t="s">
        <v>235</v>
      </c>
      <c r="M31" s="171"/>
    </row>
    <row r="32" spans="4:22">
      <c r="D32" s="38" t="s">
        <v>87</v>
      </c>
      <c r="E32" s="221">
        <v>35</v>
      </c>
      <c r="F32" s="221">
        <v>29</v>
      </c>
      <c r="G32" s="49"/>
      <c r="H32" s="38" t="s">
        <v>87</v>
      </c>
      <c r="I32" s="221">
        <v>40</v>
      </c>
      <c r="J32" s="221">
        <v>35</v>
      </c>
      <c r="V32" s="33" t="s">
        <v>253</v>
      </c>
    </row>
    <row r="33" spans="3:22" ht="11.25" customHeight="1">
      <c r="D33" s="35" t="s">
        <v>88</v>
      </c>
      <c r="E33" s="220">
        <f>E31-E32</f>
        <v>100</v>
      </c>
      <c r="F33" s="220">
        <f>F31-F32</f>
        <v>40</v>
      </c>
      <c r="G33" s="51"/>
      <c r="H33" s="35" t="s">
        <v>88</v>
      </c>
      <c r="I33" s="220">
        <f>I31-I32</f>
        <v>188</v>
      </c>
      <c r="J33" s="220">
        <f>J31-J32</f>
        <v>161</v>
      </c>
      <c r="L33" s="385"/>
      <c r="M33" s="385"/>
      <c r="N33" s="385"/>
      <c r="O33" s="385"/>
      <c r="P33" s="385"/>
      <c r="Q33" s="385"/>
      <c r="R33" s="385"/>
      <c r="S33" s="385"/>
      <c r="T33" s="385"/>
      <c r="V33" s="33" t="s">
        <v>254</v>
      </c>
    </row>
    <row r="34" spans="3:22" ht="11.25" customHeight="1">
      <c r="D34" s="38" t="s">
        <v>24</v>
      </c>
      <c r="E34" s="221">
        <f>E33*30%</f>
        <v>30</v>
      </c>
      <c r="F34" s="221">
        <f>F33*30%</f>
        <v>12</v>
      </c>
      <c r="G34" s="49"/>
      <c r="H34" s="38" t="s">
        <v>24</v>
      </c>
      <c r="I34" s="221">
        <v>56</v>
      </c>
      <c r="J34" s="221">
        <v>48</v>
      </c>
      <c r="L34" s="385"/>
      <c r="M34" s="385"/>
      <c r="N34" s="385"/>
      <c r="O34" s="385"/>
      <c r="P34" s="385"/>
      <c r="Q34" s="385"/>
      <c r="R34" s="385"/>
      <c r="S34" s="385"/>
      <c r="T34" s="385"/>
    </row>
    <row r="35" spans="3:22" ht="11.25" customHeight="1">
      <c r="D35" s="35" t="s">
        <v>89</v>
      </c>
      <c r="E35" s="220">
        <f>E33-E34</f>
        <v>70</v>
      </c>
      <c r="F35" s="220">
        <f>F33-F34</f>
        <v>28</v>
      </c>
      <c r="G35" s="51"/>
      <c r="H35" s="35" t="s">
        <v>89</v>
      </c>
      <c r="I35" s="220">
        <f>I33-I34</f>
        <v>132</v>
      </c>
      <c r="J35" s="220">
        <f>J33-J34</f>
        <v>113</v>
      </c>
      <c r="L35" s="385"/>
      <c r="M35" s="385"/>
      <c r="N35" s="385"/>
      <c r="O35" s="385"/>
      <c r="P35" s="385"/>
      <c r="Q35" s="385"/>
      <c r="R35" s="385"/>
      <c r="S35" s="385"/>
      <c r="T35" s="385"/>
    </row>
    <row r="36" spans="3:22" ht="11.25" customHeight="1">
      <c r="D36" s="35" t="s">
        <v>90</v>
      </c>
      <c r="E36" s="220">
        <v>14</v>
      </c>
      <c r="F36" s="220">
        <v>7</v>
      </c>
      <c r="H36" s="35" t="s">
        <v>90</v>
      </c>
      <c r="I36" s="220">
        <v>32</v>
      </c>
      <c r="J36" s="220">
        <v>24</v>
      </c>
      <c r="L36" s="385"/>
      <c r="M36" s="385"/>
      <c r="N36" s="385"/>
      <c r="O36" s="385"/>
      <c r="P36" s="385"/>
      <c r="Q36" s="385"/>
      <c r="R36" s="385"/>
      <c r="S36" s="385"/>
      <c r="T36" s="385"/>
    </row>
    <row r="37" spans="3:22">
      <c r="E37" s="52"/>
      <c r="F37" s="52"/>
      <c r="G37" s="53"/>
      <c r="I37" s="49"/>
      <c r="J37" s="49"/>
      <c r="L37" s="385"/>
      <c r="M37" s="385"/>
      <c r="N37" s="385"/>
      <c r="O37" s="385"/>
      <c r="P37" s="385"/>
      <c r="Q37" s="385"/>
      <c r="R37" s="385"/>
      <c r="S37" s="385"/>
      <c r="T37" s="385"/>
    </row>
    <row r="38" spans="3:22" ht="12" thickBot="1"/>
    <row r="39" spans="3:22" ht="12" thickBot="1">
      <c r="I39" s="366">
        <v>2021</v>
      </c>
      <c r="J39" s="367"/>
      <c r="L39" s="386" t="s">
        <v>253</v>
      </c>
      <c r="M39" s="386"/>
      <c r="N39" s="386"/>
      <c r="O39" s="386"/>
      <c r="P39" s="386"/>
      <c r="Q39" s="386"/>
      <c r="R39" s="386"/>
      <c r="S39" s="386"/>
    </row>
    <row r="40" spans="3:22" ht="12" thickBot="1">
      <c r="H40" s="54" t="s">
        <v>91</v>
      </c>
      <c r="I40" s="55" t="s">
        <v>62</v>
      </c>
      <c r="J40" s="56" t="s">
        <v>63</v>
      </c>
      <c r="L40" s="386"/>
      <c r="M40" s="386"/>
      <c r="N40" s="386"/>
      <c r="O40" s="386"/>
      <c r="P40" s="386"/>
      <c r="Q40" s="386"/>
      <c r="R40" s="386"/>
      <c r="S40" s="386"/>
    </row>
    <row r="41" spans="3:22">
      <c r="H41" s="57" t="s">
        <v>92</v>
      </c>
      <c r="I41" s="58">
        <f>E7</f>
        <v>193</v>
      </c>
      <c r="J41" s="59">
        <f>I7</f>
        <v>260</v>
      </c>
      <c r="L41" s="386"/>
      <c r="M41" s="386"/>
      <c r="N41" s="386"/>
      <c r="O41" s="386"/>
      <c r="P41" s="386"/>
      <c r="Q41" s="386"/>
      <c r="R41" s="386"/>
      <c r="S41" s="386"/>
    </row>
    <row r="42" spans="3:22" ht="14.25">
      <c r="H42" s="60" t="s">
        <v>93</v>
      </c>
      <c r="I42" s="58">
        <f>F7</f>
        <v>213</v>
      </c>
      <c r="J42" s="59">
        <f>J7</f>
        <v>250</v>
      </c>
      <c r="L42" s="207" t="s">
        <v>235</v>
      </c>
      <c r="M42" s="171"/>
      <c r="V42" s="33" t="s">
        <v>243</v>
      </c>
    </row>
    <row r="43" spans="3:22">
      <c r="H43" s="60" t="s">
        <v>94</v>
      </c>
      <c r="I43" s="61">
        <f>E26</f>
        <v>1100</v>
      </c>
      <c r="J43" s="62">
        <f>I26</f>
        <v>1250</v>
      </c>
      <c r="V43" s="33" t="s">
        <v>252</v>
      </c>
    </row>
    <row r="44" spans="3:22" ht="12" customHeight="1" thickBot="1">
      <c r="H44" s="63" t="s">
        <v>95</v>
      </c>
      <c r="I44" s="64">
        <f>I41-I42+I43</f>
        <v>1080</v>
      </c>
      <c r="J44" s="65">
        <f>J41-J42+J43</f>
        <v>1260</v>
      </c>
      <c r="L44" s="376"/>
      <c r="M44" s="376"/>
      <c r="N44" s="376"/>
      <c r="O44" s="376"/>
      <c r="P44" s="376"/>
      <c r="Q44" s="376"/>
      <c r="R44" s="376"/>
      <c r="V44" s="33" t="s">
        <v>251</v>
      </c>
    </row>
    <row r="45" spans="3:22" ht="15">
      <c r="C45" s="387" t="s">
        <v>250</v>
      </c>
      <c r="D45" s="387"/>
      <c r="E45" s="219" t="s">
        <v>62</v>
      </c>
      <c r="F45" s="219" t="s">
        <v>63</v>
      </c>
      <c r="G45" s="40"/>
      <c r="I45" s="49"/>
      <c r="L45" s="376"/>
      <c r="M45" s="376"/>
      <c r="N45" s="376"/>
      <c r="O45" s="376"/>
      <c r="P45" s="376"/>
      <c r="Q45" s="376"/>
      <c r="R45" s="376"/>
    </row>
    <row r="46" spans="3:22" ht="15.75" thickBot="1">
      <c r="C46" s="10" t="s">
        <v>249</v>
      </c>
      <c r="D46" s="11" t="s">
        <v>248</v>
      </c>
      <c r="E46" s="218">
        <v>2021</v>
      </c>
      <c r="F46" s="218">
        <v>2020</v>
      </c>
      <c r="H46" s="217" t="s">
        <v>247</v>
      </c>
      <c r="L46" s="376"/>
      <c r="M46" s="376"/>
      <c r="N46" s="376"/>
      <c r="O46" s="376"/>
      <c r="P46" s="376"/>
      <c r="Q46" s="376"/>
      <c r="R46" s="376"/>
    </row>
    <row r="47" spans="3:22" ht="15.75" thickBot="1">
      <c r="C47" s="216" t="s">
        <v>246</v>
      </c>
      <c r="D47" s="215"/>
      <c r="E47" s="214"/>
      <c r="F47" s="214"/>
      <c r="H47" s="33" t="s">
        <v>245</v>
      </c>
      <c r="I47" s="213"/>
      <c r="J47" s="213"/>
    </row>
    <row r="48" spans="3:22" ht="15">
      <c r="C48" s="198" t="s">
        <v>244</v>
      </c>
      <c r="D48" s="205"/>
      <c r="E48" s="196"/>
      <c r="F48" s="196"/>
      <c r="I48" s="212" t="s">
        <v>62</v>
      </c>
      <c r="J48" s="211" t="s">
        <v>63</v>
      </c>
      <c r="L48" s="386" t="s">
        <v>243</v>
      </c>
      <c r="M48" s="386"/>
      <c r="N48" s="386"/>
      <c r="O48" s="386"/>
      <c r="P48" s="386"/>
      <c r="Q48" s="386"/>
      <c r="R48" s="386"/>
      <c r="S48" s="386"/>
    </row>
    <row r="49" spans="3:22" ht="15">
      <c r="C49" s="198" t="s">
        <v>242</v>
      </c>
      <c r="D49" s="205"/>
      <c r="E49" s="210"/>
      <c r="F49" s="209"/>
      <c r="H49" s="201" t="s">
        <v>241</v>
      </c>
      <c r="I49" s="200"/>
      <c r="J49" s="199"/>
      <c r="L49" s="386"/>
      <c r="M49" s="386"/>
      <c r="N49" s="386"/>
      <c r="O49" s="386"/>
      <c r="P49" s="386"/>
      <c r="Q49" s="386"/>
      <c r="R49" s="386"/>
      <c r="S49" s="386"/>
    </row>
    <row r="50" spans="3:22" ht="15">
      <c r="C50" s="208" t="s">
        <v>240</v>
      </c>
      <c r="D50" s="205"/>
      <c r="E50" s="204"/>
      <c r="F50" s="204"/>
      <c r="H50" s="190" t="s">
        <v>239</v>
      </c>
      <c r="I50" s="189"/>
      <c r="J50" s="189"/>
      <c r="L50" s="386"/>
      <c r="M50" s="386"/>
      <c r="N50" s="386"/>
      <c r="O50" s="386"/>
      <c r="P50" s="386"/>
      <c r="Q50" s="386"/>
      <c r="R50" s="386"/>
      <c r="S50" s="386"/>
      <c r="V50" s="33" t="s">
        <v>238</v>
      </c>
    </row>
    <row r="51" spans="3:22" ht="15">
      <c r="C51" s="208" t="s">
        <v>237</v>
      </c>
      <c r="D51" s="205"/>
      <c r="E51" s="204"/>
      <c r="F51" s="204"/>
      <c r="H51" s="201" t="s">
        <v>236</v>
      </c>
      <c r="I51" s="200"/>
      <c r="J51" s="199"/>
      <c r="L51" s="207" t="s">
        <v>235</v>
      </c>
      <c r="M51" s="171"/>
      <c r="V51" s="33" t="s">
        <v>234</v>
      </c>
    </row>
    <row r="52" spans="3:22" ht="15">
      <c r="C52" s="206" t="s">
        <v>233</v>
      </c>
      <c r="D52" s="205"/>
      <c r="E52" s="204"/>
      <c r="F52" s="204"/>
      <c r="H52" s="190" t="s">
        <v>232</v>
      </c>
      <c r="I52" s="189"/>
      <c r="J52" s="189"/>
      <c r="V52" s="33" t="s">
        <v>231</v>
      </c>
    </row>
    <row r="53" spans="3:22" ht="15">
      <c r="C53" s="203" t="s">
        <v>230</v>
      </c>
      <c r="D53" s="197"/>
      <c r="E53" s="202"/>
      <c r="F53" s="202"/>
      <c r="H53" s="201" t="s">
        <v>229</v>
      </c>
      <c r="I53" s="200"/>
      <c r="J53" s="199"/>
      <c r="L53" s="376"/>
      <c r="M53" s="376"/>
      <c r="N53" s="376"/>
      <c r="O53" s="376"/>
      <c r="P53" s="376"/>
      <c r="Q53" s="376"/>
      <c r="R53" s="376"/>
      <c r="S53" s="376"/>
    </row>
    <row r="54" spans="3:22" ht="15">
      <c r="C54" s="198" t="s">
        <v>228</v>
      </c>
      <c r="D54" s="197"/>
      <c r="E54" s="196"/>
      <c r="F54" s="196"/>
      <c r="H54" s="195" t="s">
        <v>227</v>
      </c>
      <c r="I54" s="194"/>
      <c r="J54" s="194"/>
      <c r="L54" s="376"/>
      <c r="M54" s="376"/>
      <c r="N54" s="376"/>
      <c r="O54" s="376"/>
      <c r="P54" s="376"/>
      <c r="Q54" s="376"/>
      <c r="R54" s="376"/>
      <c r="S54" s="376"/>
    </row>
    <row r="55" spans="3:22" ht="15.75" thickBot="1">
      <c r="C55" s="193" t="s">
        <v>226</v>
      </c>
      <c r="D55" s="192"/>
      <c r="E55" s="191"/>
      <c r="F55" s="191"/>
      <c r="H55" s="190" t="s">
        <v>225</v>
      </c>
      <c r="I55" s="189"/>
      <c r="J55" s="189"/>
      <c r="L55" s="376"/>
      <c r="M55" s="376"/>
      <c r="N55" s="376"/>
      <c r="O55" s="376"/>
      <c r="P55" s="376"/>
      <c r="Q55" s="376"/>
      <c r="R55" s="376"/>
      <c r="S55" s="376"/>
    </row>
    <row r="56" spans="3:22" ht="15.75" thickBot="1">
      <c r="C56" s="188" t="s">
        <v>101</v>
      </c>
      <c r="D56" s="187"/>
      <c r="E56" s="187"/>
      <c r="F56" s="187"/>
      <c r="I56" s="186" t="s">
        <v>224</v>
      </c>
      <c r="L56" s="185"/>
      <c r="M56" s="185"/>
      <c r="N56" s="185"/>
      <c r="O56" s="185"/>
      <c r="P56" s="185"/>
      <c r="Q56" s="185"/>
      <c r="R56" s="185"/>
      <c r="S56" s="185"/>
    </row>
    <row r="57" spans="3:22" ht="15.75" thickBot="1">
      <c r="C57" s="180" t="s">
        <v>223</v>
      </c>
      <c r="D57" s="184"/>
      <c r="E57" s="183"/>
      <c r="F57" s="183"/>
      <c r="H57" s="182" t="s">
        <v>222</v>
      </c>
      <c r="I57" s="181" t="s">
        <v>221</v>
      </c>
    </row>
    <row r="58" spans="3:22" ht="15">
      <c r="C58" s="180" t="s">
        <v>220</v>
      </c>
      <c r="D58" s="179"/>
      <c r="E58" s="178"/>
      <c r="F58" s="178"/>
      <c r="I58" s="174"/>
      <c r="J58" s="174"/>
      <c r="N58" s="49"/>
    </row>
    <row r="59" spans="3:22" ht="15.75" thickBot="1">
      <c r="C59" s="177" t="s">
        <v>219</v>
      </c>
      <c r="D59" s="176"/>
      <c r="E59" s="175"/>
      <c r="F59" s="175"/>
      <c r="I59" s="174"/>
      <c r="J59" s="174"/>
    </row>
    <row r="60" spans="3:22">
      <c r="H60" s="174"/>
      <c r="I60" s="173"/>
      <c r="J60" s="172"/>
    </row>
    <row r="61" spans="3:22" ht="15">
      <c r="C61"/>
      <c r="D61"/>
      <c r="E61"/>
      <c r="F61"/>
    </row>
    <row r="63" spans="3:22" ht="15">
      <c r="E63" s="117" t="s">
        <v>218</v>
      </c>
    </row>
    <row r="64" spans="3:22" ht="15.75" thickBot="1">
      <c r="E64" s="10" t="s">
        <v>217</v>
      </c>
      <c r="F64" s="11" t="s">
        <v>216</v>
      </c>
      <c r="G64" s="11" t="s">
        <v>215</v>
      </c>
      <c r="H64" s="11" t="s">
        <v>214</v>
      </c>
    </row>
    <row r="65" spans="3:8" ht="15">
      <c r="E65" t="s">
        <v>213</v>
      </c>
      <c r="F65" s="170"/>
      <c r="G65" s="170"/>
      <c r="H65" s="169">
        <f>F65*G65</f>
        <v>0</v>
      </c>
    </row>
    <row r="66" spans="3:8" ht="15">
      <c r="C66" s="171"/>
      <c r="D66"/>
      <c r="E66" t="s">
        <v>212</v>
      </c>
      <c r="F66" s="170"/>
      <c r="G66" s="170"/>
      <c r="H66" s="169">
        <f>F66*G66</f>
        <v>0</v>
      </c>
    </row>
    <row r="67" spans="3:8" ht="15">
      <c r="D67"/>
      <c r="E67"/>
      <c r="F67"/>
      <c r="G67"/>
      <c r="H67"/>
    </row>
    <row r="68" spans="3:8" ht="15">
      <c r="D68"/>
      <c r="E68"/>
      <c r="F68"/>
      <c r="G68"/>
      <c r="H68"/>
    </row>
    <row r="69" spans="3:8" ht="15">
      <c r="D69"/>
      <c r="E69"/>
      <c r="F69"/>
      <c r="G69"/>
      <c r="H69"/>
    </row>
    <row r="70" spans="3:8" ht="15">
      <c r="D70"/>
      <c r="E70"/>
      <c r="F70"/>
      <c r="G70"/>
      <c r="H70"/>
    </row>
    <row r="71" spans="3:8" ht="15">
      <c r="D71"/>
      <c r="E71"/>
      <c r="F71"/>
      <c r="G71"/>
      <c r="H71"/>
    </row>
    <row r="72" spans="3:8" ht="15">
      <c r="D72"/>
      <c r="E72"/>
      <c r="F72"/>
      <c r="G72"/>
      <c r="H72"/>
    </row>
    <row r="73" spans="3:8" ht="15">
      <c r="D73"/>
      <c r="E73"/>
      <c r="F73"/>
      <c r="G73"/>
      <c r="H73"/>
    </row>
    <row r="74" spans="3:8" ht="15">
      <c r="D74"/>
      <c r="E74"/>
      <c r="F74"/>
      <c r="G74"/>
      <c r="H74"/>
    </row>
    <row r="75" spans="3:8" ht="15">
      <c r="D75"/>
      <c r="E75"/>
      <c r="F75"/>
      <c r="G75"/>
      <c r="H75"/>
    </row>
    <row r="76" spans="3:8" ht="15">
      <c r="D76"/>
      <c r="E76"/>
      <c r="F76"/>
      <c r="G76"/>
      <c r="H76"/>
    </row>
    <row r="77" spans="3:8" ht="15">
      <c r="D77"/>
      <c r="E77"/>
      <c r="F77"/>
      <c r="G77"/>
      <c r="H77"/>
    </row>
    <row r="78" spans="3:8" ht="15">
      <c r="D78"/>
      <c r="E78"/>
      <c r="F78"/>
      <c r="G78"/>
      <c r="H78"/>
    </row>
    <row r="79" spans="3:8" ht="15">
      <c r="D79"/>
      <c r="E79"/>
      <c r="F79"/>
      <c r="G79"/>
      <c r="H79"/>
    </row>
  </sheetData>
  <mergeCells count="18">
    <mergeCell ref="D2:F2"/>
    <mergeCell ref="H2:J2"/>
    <mergeCell ref="V2:Z2"/>
    <mergeCell ref="D3:F3"/>
    <mergeCell ref="H3:J3"/>
    <mergeCell ref="L3:R3"/>
    <mergeCell ref="L53:S55"/>
    <mergeCell ref="L7:S13"/>
    <mergeCell ref="D23:F23"/>
    <mergeCell ref="H23:J23"/>
    <mergeCell ref="L23:S25"/>
    <mergeCell ref="L27:S29"/>
    <mergeCell ref="L33:T37"/>
    <mergeCell ref="I39:J39"/>
    <mergeCell ref="L39:S41"/>
    <mergeCell ref="L44:R46"/>
    <mergeCell ref="C45:D45"/>
    <mergeCell ref="L48:S5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5"/>
  <sheetViews>
    <sheetView showGridLines="0" topLeftCell="A59" workbookViewId="0">
      <selection activeCell="I33" sqref="I33"/>
    </sheetView>
  </sheetViews>
  <sheetFormatPr baseColWidth="10" defaultRowHeight="15"/>
  <cols>
    <col min="2" max="2" width="49.85546875" customWidth="1"/>
    <col min="3" max="3" width="11.5703125" customWidth="1"/>
    <col min="6" max="6" width="9" customWidth="1"/>
    <col min="7" max="7" width="45.140625" customWidth="1"/>
    <col min="8" max="8" width="5.85546875" customWidth="1"/>
    <col min="9" max="9" width="13.7109375" customWidth="1"/>
    <col min="10" max="10" width="6.5703125" customWidth="1"/>
    <col min="11" max="11" width="13.85546875" customWidth="1"/>
    <col min="12" max="12" width="6.7109375" customWidth="1"/>
  </cols>
  <sheetData>
    <row r="2" spans="2:13">
      <c r="B2" t="s">
        <v>182</v>
      </c>
    </row>
    <row r="4" spans="2:13">
      <c r="B4" s="350" t="s">
        <v>181</v>
      </c>
      <c r="C4" s="350"/>
      <c r="D4" s="350"/>
    </row>
    <row r="5" spans="2:13">
      <c r="B5" s="351" t="s">
        <v>40</v>
      </c>
      <c r="C5" s="351"/>
      <c r="D5" s="351"/>
    </row>
    <row r="6" spans="2:13" ht="19.5" thickBot="1">
      <c r="B6" s="9" t="s">
        <v>41</v>
      </c>
      <c r="C6" s="10">
        <v>2021</v>
      </c>
      <c r="D6" s="10">
        <v>2020</v>
      </c>
    </row>
    <row r="7" spans="2:13" ht="18.75">
      <c r="B7" s="12" t="s">
        <v>8</v>
      </c>
      <c r="C7" s="13">
        <v>363</v>
      </c>
      <c r="D7" s="13">
        <v>288</v>
      </c>
    </row>
    <row r="8" spans="2:13" ht="18.75">
      <c r="B8" s="12" t="s">
        <v>37</v>
      </c>
      <c r="C8" s="13">
        <v>68</v>
      </c>
      <c r="D8" s="13">
        <v>51</v>
      </c>
      <c r="E8" s="32"/>
    </row>
    <row r="9" spans="2:13" ht="18.75">
      <c r="B9" s="12" t="s">
        <v>3</v>
      </c>
      <c r="C9" s="13">
        <v>503</v>
      </c>
      <c r="D9" s="13">
        <v>365</v>
      </c>
    </row>
    <row r="10" spans="2:13" ht="19.5" thickBot="1">
      <c r="B10" s="12" t="s">
        <v>14</v>
      </c>
      <c r="C10" s="14">
        <v>289</v>
      </c>
      <c r="D10" s="14">
        <v>300</v>
      </c>
    </row>
    <row r="11" spans="2:13" ht="23.25" customHeight="1" thickBot="1">
      <c r="B11" s="15" t="s">
        <v>43</v>
      </c>
      <c r="C11" s="27">
        <f>+SUM(C7:C10)</f>
        <v>1223</v>
      </c>
      <c r="D11" s="27">
        <f>+SUM(D7:D10)</f>
        <v>1004</v>
      </c>
      <c r="G11" s="66" t="s">
        <v>96</v>
      </c>
      <c r="I11" s="66" t="s">
        <v>97</v>
      </c>
      <c r="K11" s="67">
        <v>2021</v>
      </c>
      <c r="M11" s="66">
        <v>2020</v>
      </c>
    </row>
    <row r="12" spans="2:13" ht="19.5" thickBot="1">
      <c r="B12" s="17" t="s">
        <v>44</v>
      </c>
      <c r="C12" s="13">
        <v>2072</v>
      </c>
      <c r="D12" s="13">
        <v>1903</v>
      </c>
      <c r="G12" s="68" t="s">
        <v>98</v>
      </c>
    </row>
    <row r="13" spans="2:13" ht="18.75">
      <c r="B13" s="17" t="s">
        <v>45</v>
      </c>
      <c r="C13" s="13">
        <v>1866</v>
      </c>
      <c r="D13" s="13">
        <v>1693</v>
      </c>
      <c r="G13" s="69" t="s">
        <v>99</v>
      </c>
      <c r="I13" s="70">
        <v>2.0499999999999998</v>
      </c>
      <c r="K13" s="70"/>
      <c r="M13" s="70"/>
    </row>
    <row r="14" spans="2:13" ht="19.5" thickBot="1">
      <c r="B14" s="17" t="s">
        <v>46</v>
      </c>
      <c r="C14" s="13">
        <v>358</v>
      </c>
      <c r="D14" s="13">
        <v>316</v>
      </c>
      <c r="G14" s="71" t="s">
        <v>100</v>
      </c>
      <c r="I14" s="72">
        <v>1.43</v>
      </c>
      <c r="K14" s="72"/>
      <c r="M14" s="72"/>
    </row>
    <row r="15" spans="2:13" ht="19.5" thickBot="1">
      <c r="B15" s="17" t="s">
        <v>47</v>
      </c>
      <c r="C15" s="13">
        <v>275</v>
      </c>
      <c r="D15" s="13">
        <v>314</v>
      </c>
      <c r="G15" s="68" t="s">
        <v>101</v>
      </c>
      <c r="I15" s="73"/>
      <c r="K15" s="73"/>
      <c r="M15" s="73"/>
    </row>
    <row r="16" spans="2:13" ht="18.75">
      <c r="B16" s="17" t="s">
        <v>102</v>
      </c>
      <c r="C16" s="14">
        <v>98</v>
      </c>
      <c r="D16" s="14">
        <v>96</v>
      </c>
      <c r="G16" s="74" t="s">
        <v>103</v>
      </c>
      <c r="I16" s="70">
        <v>6.6</v>
      </c>
      <c r="K16" s="70"/>
      <c r="M16" s="70"/>
    </row>
    <row r="17" spans="2:13" ht="18.75">
      <c r="B17" s="15" t="s">
        <v>49</v>
      </c>
      <c r="C17" s="75">
        <f>SUM(C12:C16)</f>
        <v>4669</v>
      </c>
      <c r="D17" s="75">
        <f>SUM(D12:D16)</f>
        <v>4322</v>
      </c>
      <c r="G17" s="69" t="s">
        <v>104</v>
      </c>
      <c r="I17" s="76" t="s">
        <v>105</v>
      </c>
      <c r="K17" s="122"/>
      <c r="M17" s="76"/>
    </row>
    <row r="18" spans="2:13" ht="18.75">
      <c r="B18" s="17" t="s">
        <v>50</v>
      </c>
      <c r="C18" s="19">
        <v>2295</v>
      </c>
      <c r="D18" s="19">
        <v>2056</v>
      </c>
      <c r="G18" s="77" t="s">
        <v>106</v>
      </c>
      <c r="I18" s="76" t="s">
        <v>107</v>
      </c>
      <c r="K18" s="76"/>
      <c r="M18" s="76"/>
    </row>
    <row r="19" spans="2:13" ht="19.5" thickBot="1">
      <c r="B19" s="20" t="s">
        <v>51</v>
      </c>
      <c r="C19" s="75">
        <f>+C17-C18</f>
        <v>2374</v>
      </c>
      <c r="D19" s="75">
        <f>+D17-D18</f>
        <v>2266</v>
      </c>
      <c r="G19" s="77" t="s">
        <v>108</v>
      </c>
      <c r="I19" s="72">
        <v>0.75</v>
      </c>
      <c r="K19" s="72"/>
      <c r="M19" s="72"/>
    </row>
    <row r="20" spans="2:13" ht="19.5" thickBot="1">
      <c r="B20" s="20" t="s">
        <v>52</v>
      </c>
      <c r="C20" s="78">
        <f>+C19+C11</f>
        <v>3597</v>
      </c>
      <c r="D20" s="78">
        <f>+D19+D11</f>
        <v>3270</v>
      </c>
      <c r="G20" s="68" t="s">
        <v>109</v>
      </c>
      <c r="I20" s="73"/>
      <c r="K20" s="73"/>
      <c r="M20" s="73"/>
    </row>
    <row r="21" spans="2:13" ht="20.25" thickTop="1" thickBot="1">
      <c r="B21" s="22" t="s">
        <v>53</v>
      </c>
      <c r="C21" s="79"/>
      <c r="D21" s="79"/>
      <c r="G21" s="80" t="s">
        <v>110</v>
      </c>
      <c r="I21" s="81">
        <v>0.4</v>
      </c>
      <c r="K21" s="81"/>
      <c r="M21" s="81"/>
    </row>
    <row r="22" spans="2:13" ht="18.75">
      <c r="B22" s="12" t="s">
        <v>28</v>
      </c>
      <c r="C22" s="13">
        <v>382</v>
      </c>
      <c r="D22" s="13">
        <v>270</v>
      </c>
      <c r="G22" s="82" t="s">
        <v>111</v>
      </c>
      <c r="I22" s="76">
        <v>4.3</v>
      </c>
      <c r="K22" s="76"/>
      <c r="M22" s="76"/>
    </row>
    <row r="23" spans="2:13" ht="19.5" thickBot="1">
      <c r="B23" s="12" t="s">
        <v>19</v>
      </c>
      <c r="C23" s="13">
        <v>79</v>
      </c>
      <c r="D23" s="13">
        <v>99</v>
      </c>
      <c r="G23" s="83" t="s">
        <v>112</v>
      </c>
      <c r="I23" s="72">
        <v>1.5</v>
      </c>
      <c r="K23" s="72"/>
      <c r="M23" s="72"/>
    </row>
    <row r="24" spans="2:13" ht="19.5" thickBot="1">
      <c r="B24" s="12" t="s">
        <v>54</v>
      </c>
      <c r="C24" s="14">
        <v>159</v>
      </c>
      <c r="D24" s="14">
        <v>114</v>
      </c>
      <c r="G24" s="84" t="s">
        <v>113</v>
      </c>
      <c r="I24" s="73"/>
      <c r="K24" s="73"/>
      <c r="M24" s="73"/>
    </row>
    <row r="25" spans="2:13" ht="18.75">
      <c r="B25" s="25" t="s">
        <v>56</v>
      </c>
      <c r="C25" s="26">
        <f>+SUM(C22:C24)</f>
        <v>620</v>
      </c>
      <c r="D25" s="26">
        <f>+SUM(D22:D24)</f>
        <v>483</v>
      </c>
      <c r="G25" s="80" t="s">
        <v>114</v>
      </c>
      <c r="I25" s="85">
        <v>0.3</v>
      </c>
      <c r="K25" s="85"/>
      <c r="M25" s="85"/>
    </row>
    <row r="26" spans="2:13" ht="18.75">
      <c r="B26" s="12" t="s">
        <v>115</v>
      </c>
      <c r="C26" s="14">
        <v>1023</v>
      </c>
      <c r="D26" s="14">
        <v>967</v>
      </c>
      <c r="G26" s="82" t="s">
        <v>116</v>
      </c>
      <c r="I26" s="86">
        <v>0.11</v>
      </c>
      <c r="K26" s="86"/>
      <c r="M26" s="86"/>
    </row>
    <row r="27" spans="2:13" ht="19.5" thickBot="1">
      <c r="B27" s="25" t="s">
        <v>58</v>
      </c>
      <c r="C27" s="27">
        <f>+C26+C25</f>
        <v>1643</v>
      </c>
      <c r="D27" s="27">
        <f>+D26+D25</f>
        <v>1450</v>
      </c>
      <c r="G27" s="82" t="s">
        <v>117</v>
      </c>
      <c r="I27" s="86">
        <v>6.2E-2</v>
      </c>
      <c r="K27" s="86"/>
      <c r="M27" s="86"/>
    </row>
    <row r="28" spans="2:13" ht="18.75">
      <c r="B28" s="12" t="s">
        <v>118</v>
      </c>
      <c r="C28" s="75">
        <v>200</v>
      </c>
      <c r="D28" s="75">
        <v>200</v>
      </c>
      <c r="G28" s="82" t="s">
        <v>119</v>
      </c>
      <c r="I28" s="86">
        <v>2.2599999999999999E-2</v>
      </c>
      <c r="K28" s="86"/>
      <c r="M28" s="86"/>
    </row>
    <row r="29" spans="2:13" ht="18.75">
      <c r="B29" s="12" t="s">
        <v>120</v>
      </c>
      <c r="C29" s="13">
        <v>191</v>
      </c>
      <c r="D29" s="13">
        <v>190</v>
      </c>
      <c r="G29" s="87" t="s">
        <v>121</v>
      </c>
      <c r="I29" s="86">
        <v>6.0999999999999999E-2</v>
      </c>
      <c r="K29" s="86"/>
      <c r="M29" s="86"/>
    </row>
    <row r="30" spans="2:13" ht="19.5" thickBot="1">
      <c r="B30" s="12" t="s">
        <v>122</v>
      </c>
      <c r="C30" s="13">
        <v>428</v>
      </c>
      <c r="D30" s="13">
        <v>418</v>
      </c>
      <c r="G30" s="88" t="s">
        <v>123</v>
      </c>
      <c r="I30" s="89">
        <v>8.5000000000000006E-2</v>
      </c>
      <c r="K30" s="89"/>
      <c r="M30" s="89"/>
    </row>
    <row r="31" spans="2:13" ht="19.5" thickBot="1">
      <c r="B31" s="12" t="s">
        <v>30</v>
      </c>
      <c r="C31" s="14">
        <v>1135</v>
      </c>
      <c r="D31" s="14">
        <v>1012</v>
      </c>
      <c r="G31" s="84" t="s">
        <v>124</v>
      </c>
      <c r="I31" s="73"/>
      <c r="K31" s="73"/>
      <c r="M31" s="73"/>
    </row>
    <row r="32" spans="2:13" ht="19.5" thickBot="1">
      <c r="B32" s="15" t="s">
        <v>60</v>
      </c>
      <c r="C32" s="90">
        <f>SUM(C28:C31)</f>
        <v>1954</v>
      </c>
      <c r="D32" s="90">
        <f>SUM(D28:D31)</f>
        <v>1820</v>
      </c>
      <c r="G32" s="80" t="s">
        <v>125</v>
      </c>
      <c r="I32" s="85">
        <v>0.125</v>
      </c>
      <c r="K32" s="85"/>
      <c r="M32" s="85"/>
    </row>
    <row r="33" spans="2:13" ht="19.5" thickBot="1">
      <c r="B33" s="30" t="s">
        <v>61</v>
      </c>
      <c r="C33" s="78">
        <f>+C32+C27</f>
        <v>3597</v>
      </c>
      <c r="D33" s="78">
        <f>+D32+D27</f>
        <v>3270</v>
      </c>
      <c r="G33" s="88" t="s">
        <v>126</v>
      </c>
      <c r="I33" s="89">
        <v>1.3000000000000001E-2</v>
      </c>
      <c r="K33" s="89"/>
      <c r="M33" s="89"/>
    </row>
    <row r="34" spans="2:13">
      <c r="C34" s="13"/>
      <c r="D34" s="13"/>
    </row>
    <row r="35" spans="2:13">
      <c r="C35" s="13"/>
      <c r="D35" s="13"/>
    </row>
    <row r="36" spans="2:13" ht="16.5" thickBot="1">
      <c r="B36" s="350" t="s">
        <v>133</v>
      </c>
      <c r="C36" s="350"/>
      <c r="D36" s="350"/>
      <c r="G36" s="91" t="s">
        <v>127</v>
      </c>
    </row>
    <row r="37" spans="2:13" ht="15.75">
      <c r="B37" s="351" t="s">
        <v>40</v>
      </c>
      <c r="C37" s="351"/>
      <c r="D37" s="351"/>
      <c r="G37" s="80" t="s">
        <v>128</v>
      </c>
      <c r="H37" s="92"/>
      <c r="I37" s="93"/>
      <c r="K37" s="93"/>
      <c r="M37" s="93"/>
    </row>
    <row r="38" spans="2:13" ht="16.5" thickBot="1">
      <c r="B38" s="101"/>
      <c r="C38" s="101">
        <v>2021</v>
      </c>
      <c r="D38" s="101">
        <v>2020</v>
      </c>
      <c r="G38" s="88" t="s">
        <v>129</v>
      </c>
      <c r="H38" s="94"/>
      <c r="I38" s="95"/>
      <c r="K38" s="95"/>
      <c r="M38" s="95"/>
    </row>
    <row r="39" spans="2:13" ht="14.25" customHeight="1" thickBot="1">
      <c r="B39" s="102" t="s">
        <v>80</v>
      </c>
      <c r="C39">
        <v>3074</v>
      </c>
      <c r="D39">
        <v>2567</v>
      </c>
      <c r="G39" s="96" t="s">
        <v>130</v>
      </c>
      <c r="H39" s="97"/>
      <c r="I39" s="98"/>
      <c r="K39" s="98"/>
      <c r="M39" s="98"/>
    </row>
    <row r="40" spans="2:13" ht="16.5" thickBot="1">
      <c r="B40" s="102" t="s">
        <v>134</v>
      </c>
      <c r="C40" s="2">
        <v>2088</v>
      </c>
      <c r="D40" s="2">
        <v>1711</v>
      </c>
      <c r="G40" s="88" t="s">
        <v>131</v>
      </c>
      <c r="H40" s="99"/>
      <c r="I40" s="100"/>
      <c r="K40" s="100"/>
      <c r="M40" s="100"/>
    </row>
    <row r="41" spans="2:13" ht="16.5" thickBot="1">
      <c r="B41" s="103" t="s">
        <v>135</v>
      </c>
      <c r="C41" s="104">
        <f>+C39-C40</f>
        <v>986</v>
      </c>
      <c r="D41" s="104">
        <f>+D39-D40</f>
        <v>856</v>
      </c>
      <c r="G41" s="88" t="s">
        <v>132</v>
      </c>
      <c r="H41" s="97"/>
      <c r="I41" s="98"/>
      <c r="K41" s="98"/>
      <c r="M41" s="98"/>
    </row>
    <row r="42" spans="2:13" ht="15.75">
      <c r="B42" s="102" t="s">
        <v>136</v>
      </c>
      <c r="C42" s="105"/>
    </row>
    <row r="43" spans="2:13" ht="15.75">
      <c r="B43" s="106" t="s">
        <v>137</v>
      </c>
      <c r="C43">
        <v>100</v>
      </c>
      <c r="D43">
        <v>108</v>
      </c>
    </row>
    <row r="44" spans="2:13" ht="15.75">
      <c r="B44" s="106" t="s">
        <v>138</v>
      </c>
      <c r="C44">
        <v>194</v>
      </c>
      <c r="D44">
        <v>187</v>
      </c>
    </row>
    <row r="45" spans="2:13" ht="15.75">
      <c r="B45" s="106" t="s">
        <v>139</v>
      </c>
      <c r="C45">
        <v>35</v>
      </c>
      <c r="D45">
        <v>35</v>
      </c>
    </row>
    <row r="46" spans="2:13" ht="15.75">
      <c r="B46" s="106" t="s">
        <v>140</v>
      </c>
      <c r="C46" s="2">
        <v>239</v>
      </c>
      <c r="D46" s="2">
        <v>223</v>
      </c>
    </row>
    <row r="47" spans="2:13" ht="16.5" thickBot="1">
      <c r="B47" s="106" t="s">
        <v>141</v>
      </c>
      <c r="C47" s="101">
        <f>+SUM(C43:C46)</f>
        <v>568</v>
      </c>
      <c r="D47" s="101">
        <f>+SUM(D43:D46)</f>
        <v>553</v>
      </c>
    </row>
    <row r="48" spans="2:13" ht="15.75">
      <c r="B48" s="103" t="s">
        <v>142</v>
      </c>
      <c r="C48" s="105">
        <f>+C41-C47</f>
        <v>418</v>
      </c>
      <c r="D48" s="105">
        <f>+D41-D47</f>
        <v>303</v>
      </c>
    </row>
    <row r="49" spans="2:4" ht="15.75">
      <c r="B49" s="102" t="s">
        <v>143</v>
      </c>
      <c r="C49" s="2">
        <v>93</v>
      </c>
      <c r="D49" s="2">
        <v>91</v>
      </c>
    </row>
    <row r="50" spans="2:4" ht="15.75">
      <c r="B50" s="107" t="s">
        <v>144</v>
      </c>
      <c r="C50">
        <f>+C48-C49</f>
        <v>325</v>
      </c>
      <c r="D50">
        <f>+D48-D49</f>
        <v>212</v>
      </c>
    </row>
    <row r="51" spans="2:4" ht="15.75">
      <c r="B51" s="102" t="s">
        <v>145</v>
      </c>
      <c r="C51" s="2">
        <v>94</v>
      </c>
      <c r="D51" s="2">
        <v>64</v>
      </c>
    </row>
    <row r="52" spans="2:4" ht="15.75">
      <c r="B52" s="107" t="s">
        <v>146</v>
      </c>
      <c r="C52">
        <f>+C50-C51</f>
        <v>231</v>
      </c>
      <c r="D52">
        <f>+D50-D51</f>
        <v>148</v>
      </c>
    </row>
    <row r="53" spans="2:4">
      <c r="B53" t="s">
        <v>147</v>
      </c>
      <c r="C53" s="2">
        <v>10</v>
      </c>
      <c r="D53" s="2">
        <v>10</v>
      </c>
    </row>
    <row r="54" spans="2:4" ht="15.75" thickBot="1">
      <c r="B54" s="105" t="s">
        <v>148</v>
      </c>
      <c r="C54" s="108">
        <f>+C52-C53</f>
        <v>221</v>
      </c>
      <c r="D54" s="108">
        <f>+D52-D53</f>
        <v>138</v>
      </c>
    </row>
    <row r="55" spans="2:4" ht="15.75" thickTop="1">
      <c r="B55" t="s">
        <v>149</v>
      </c>
      <c r="C55">
        <v>2.9</v>
      </c>
      <c r="D55">
        <v>1.81</v>
      </c>
    </row>
    <row r="56" spans="2:4" ht="15.75" thickBot="1">
      <c r="B56" s="101" t="s">
        <v>150</v>
      </c>
      <c r="C56" s="101">
        <v>1.29</v>
      </c>
      <c r="D56" s="101">
        <v>0.75</v>
      </c>
    </row>
    <row r="59" spans="2:4">
      <c r="B59" s="390" t="s">
        <v>179</v>
      </c>
      <c r="C59" s="390"/>
    </row>
    <row r="60" spans="2:4">
      <c r="B60" s="390"/>
      <c r="C60" s="390"/>
    </row>
    <row r="62" spans="2:4">
      <c r="B62" t="s">
        <v>151</v>
      </c>
      <c r="C62" s="13">
        <f>+D31</f>
        <v>1012</v>
      </c>
    </row>
    <row r="63" spans="2:4">
      <c r="B63" t="s">
        <v>152</v>
      </c>
      <c r="C63" s="13">
        <f>+C52</f>
        <v>231</v>
      </c>
    </row>
    <row r="64" spans="2:4">
      <c r="B64" t="s">
        <v>153</v>
      </c>
      <c r="C64" s="13"/>
    </row>
    <row r="65" spans="2:5">
      <c r="B65" t="s">
        <v>154</v>
      </c>
      <c r="C65" s="13">
        <f>+C53</f>
        <v>10</v>
      </c>
    </row>
    <row r="66" spans="2:5">
      <c r="B66" t="s">
        <v>9</v>
      </c>
      <c r="C66" s="109">
        <f>+C56*76.262</f>
        <v>98.377980000000008</v>
      </c>
      <c r="E66" s="32"/>
    </row>
    <row r="67" spans="2:5">
      <c r="B67" t="s">
        <v>155</v>
      </c>
      <c r="C67" s="110">
        <f>+C66+C65</f>
        <v>108.37798000000001</v>
      </c>
    </row>
    <row r="68" spans="2:5" ht="15.75" thickBot="1">
      <c r="B68" t="s">
        <v>156</v>
      </c>
      <c r="C68" s="111">
        <f>+C31</f>
        <v>1135</v>
      </c>
    </row>
    <row r="69" spans="2:5" ht="15.75" thickTop="1">
      <c r="C69" s="112"/>
    </row>
    <row r="70" spans="2:5">
      <c r="B70" s="389" t="s">
        <v>180</v>
      </c>
      <c r="C70" s="389"/>
    </row>
    <row r="71" spans="2:5">
      <c r="B71" s="389"/>
      <c r="C71" s="389"/>
      <c r="E71" s="113"/>
    </row>
    <row r="73" spans="2:5">
      <c r="B73" s="105" t="s">
        <v>157</v>
      </c>
    </row>
    <row r="74" spans="2:5">
      <c r="B74" t="s">
        <v>158</v>
      </c>
    </row>
    <row r="75" spans="2:5">
      <c r="B75" t="s">
        <v>159</v>
      </c>
      <c r="C75" s="32"/>
    </row>
    <row r="76" spans="2:5">
      <c r="B76" t="s">
        <v>160</v>
      </c>
      <c r="C76" s="32"/>
    </row>
    <row r="77" spans="2:5">
      <c r="B77" t="s">
        <v>161</v>
      </c>
      <c r="C77" s="32"/>
    </row>
    <row r="78" spans="2:5">
      <c r="B78" t="s">
        <v>162</v>
      </c>
      <c r="C78" s="32"/>
    </row>
    <row r="79" spans="2:5">
      <c r="B79" t="s">
        <v>163</v>
      </c>
      <c r="C79" s="114"/>
    </row>
    <row r="80" spans="2:5">
      <c r="B80" s="105" t="s">
        <v>164</v>
      </c>
      <c r="C80" s="105"/>
    </row>
    <row r="81" spans="2:4">
      <c r="B81" s="105" t="s">
        <v>165</v>
      </c>
    </row>
    <row r="82" spans="2:4">
      <c r="B82" t="s">
        <v>166</v>
      </c>
      <c r="C82" s="32"/>
    </row>
    <row r="83" spans="2:4">
      <c r="B83" t="s">
        <v>167</v>
      </c>
    </row>
    <row r="84" spans="2:4">
      <c r="B84" s="105" t="s">
        <v>168</v>
      </c>
      <c r="C84" s="115"/>
    </row>
    <row r="85" spans="2:4">
      <c r="B85" s="105" t="s">
        <v>169</v>
      </c>
    </row>
    <row r="86" spans="2:4">
      <c r="B86" t="s">
        <v>170</v>
      </c>
      <c r="C86" s="32"/>
    </row>
    <row r="87" spans="2:4">
      <c r="B87" t="s">
        <v>171</v>
      </c>
      <c r="C87" s="32"/>
    </row>
    <row r="88" spans="2:4">
      <c r="B88" t="s">
        <v>172</v>
      </c>
      <c r="C88" s="32"/>
    </row>
    <row r="89" spans="2:4">
      <c r="B89" t="s">
        <v>173</v>
      </c>
      <c r="C89" s="114"/>
    </row>
    <row r="90" spans="2:4">
      <c r="B90" t="s">
        <v>174</v>
      </c>
      <c r="C90" s="116"/>
      <c r="D90" s="32"/>
    </row>
    <row r="91" spans="2:4">
      <c r="B91" s="117" t="s">
        <v>175</v>
      </c>
      <c r="C91" s="118"/>
      <c r="D91" s="32"/>
    </row>
    <row r="92" spans="2:4">
      <c r="B92" s="119" t="s">
        <v>176</v>
      </c>
      <c r="C92" s="32"/>
      <c r="D92" s="32"/>
    </row>
    <row r="93" spans="2:4">
      <c r="B93" s="120" t="s">
        <v>177</v>
      </c>
      <c r="C93" s="32"/>
    </row>
    <row r="94" spans="2:4" ht="15.75" thickBot="1">
      <c r="B94" s="108" t="s">
        <v>178</v>
      </c>
      <c r="C94" s="121"/>
      <c r="D94" s="32"/>
    </row>
    <row r="95" spans="2:4" ht="15.75" thickTop="1">
      <c r="D95" s="32"/>
    </row>
  </sheetData>
  <mergeCells count="6">
    <mergeCell ref="B70:C71"/>
    <mergeCell ref="B4:D4"/>
    <mergeCell ref="B5:D5"/>
    <mergeCell ref="B36:D36"/>
    <mergeCell ref="B37:D37"/>
    <mergeCell ref="B59:C60"/>
  </mergeCells>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Ej. 04</vt:lpstr>
      <vt:lpstr>Ej. 13</vt:lpstr>
      <vt:lpstr>Ej. 15 </vt:lpstr>
      <vt:lpstr>Ej. 20</vt:lpstr>
      <vt:lpstr>Ej 22</vt:lpstr>
      <vt:lpstr>Ej 22 (2)</vt:lpstr>
      <vt:lpstr>Ej. 25</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Administrador</cp:lastModifiedBy>
  <dcterms:created xsi:type="dcterms:W3CDTF">2022-11-10T18:05:35Z</dcterms:created>
  <dcterms:modified xsi:type="dcterms:W3CDTF">2024-05-08T06:54:00Z</dcterms:modified>
</cp:coreProperties>
</file>