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7250" windowHeight="9790"/>
  </bookViews>
  <sheets>
    <sheet name="mugs-limited" sheetId="1" r:id="rId1"/>
    <sheet name="Segment Profiles" sheetId="2" r:id="rId2"/>
  </sheets>
  <calcPr calcId="125725"/>
</workbook>
</file>

<file path=xl/calcChain.xml><?xml version="1.0" encoding="utf-8"?>
<calcChain xmlns="http://schemas.openxmlformats.org/spreadsheetml/2006/main">
  <c r="U5" i="2"/>
  <c r="U10" s="1"/>
  <c r="T5"/>
  <c r="T10" s="1"/>
  <c r="S5"/>
  <c r="S10" s="1"/>
  <c r="R5"/>
  <c r="R10" s="1"/>
  <c r="Q4"/>
  <c r="Q5"/>
  <c r="Q10" s="1"/>
  <c r="N4"/>
  <c r="O4"/>
  <c r="P4"/>
  <c r="N5"/>
  <c r="N10" s="1"/>
  <c r="O5"/>
  <c r="O10" s="1"/>
  <c r="P5"/>
  <c r="P10" s="1"/>
  <c r="C4"/>
  <c r="D4"/>
  <c r="E4"/>
  <c r="F4"/>
  <c r="G4"/>
  <c r="H4"/>
  <c r="I4"/>
  <c r="J4"/>
  <c r="K4"/>
  <c r="L4"/>
  <c r="M4"/>
  <c r="C5"/>
  <c r="C10" s="1"/>
  <c r="D5"/>
  <c r="D10" s="1"/>
  <c r="E5"/>
  <c r="E10" s="1"/>
  <c r="F5"/>
  <c r="F10" s="1"/>
  <c r="G5"/>
  <c r="G10" s="1"/>
  <c r="H5"/>
  <c r="H10" s="1"/>
  <c r="I5"/>
  <c r="I10" s="1"/>
  <c r="J5"/>
  <c r="J10" s="1"/>
  <c r="K5"/>
  <c r="K10" s="1"/>
  <c r="L5"/>
  <c r="L10" s="1"/>
  <c r="M5"/>
  <c r="M10" s="1"/>
  <c r="B4"/>
  <c r="B5"/>
  <c r="B10" s="1"/>
  <c r="S19" i="1"/>
  <c r="T19"/>
  <c r="U19"/>
  <c r="V19"/>
  <c r="W19"/>
  <c r="X19"/>
  <c r="Y19"/>
  <c r="Z19"/>
  <c r="AA19"/>
  <c r="AB19"/>
  <c r="AC19"/>
  <c r="AD19"/>
  <c r="C19"/>
  <c r="D19"/>
  <c r="E19"/>
  <c r="F19"/>
  <c r="G19"/>
  <c r="H19"/>
  <c r="I19"/>
  <c r="J19"/>
  <c r="K19"/>
  <c r="L19"/>
  <c r="M19"/>
  <c r="N19"/>
  <c r="O19"/>
  <c r="P19"/>
  <c r="Q19"/>
  <c r="S30"/>
  <c r="AW19"/>
  <c r="S4" i="2" s="1"/>
  <c r="AX19" i="1"/>
  <c r="T4" i="2" s="1"/>
  <c r="AY19" i="1"/>
  <c r="U4" i="2" s="1"/>
  <c r="AV19" i="1"/>
  <c r="R4" i="2" s="1"/>
  <c r="H2" i="1"/>
  <c r="M1"/>
  <c r="H12"/>
  <c r="I12"/>
  <c r="J12"/>
  <c r="H13"/>
  <c r="I13"/>
  <c r="J13"/>
  <c r="I11"/>
  <c r="J11"/>
  <c r="H11"/>
  <c r="H9"/>
  <c r="I9"/>
  <c r="J9"/>
  <c r="H10"/>
  <c r="I10"/>
  <c r="J10"/>
  <c r="I8"/>
  <c r="J8"/>
  <c r="H8"/>
  <c r="H6"/>
  <c r="I6"/>
  <c r="J6"/>
  <c r="H7"/>
  <c r="I7"/>
  <c r="J7"/>
  <c r="I5"/>
  <c r="J5"/>
  <c r="H5"/>
  <c r="H3"/>
  <c r="I3"/>
  <c r="J3"/>
  <c r="H4"/>
  <c r="I4"/>
  <c r="J4"/>
  <c r="I2"/>
  <c r="J2"/>
  <c r="AB22"/>
  <c r="AC22"/>
  <c r="AD22"/>
  <c r="AB23"/>
  <c r="AC23"/>
  <c r="AD23"/>
  <c r="AB24"/>
  <c r="AC24"/>
  <c r="AD24"/>
  <c r="AB25"/>
  <c r="AC25"/>
  <c r="AD25"/>
  <c r="AB26"/>
  <c r="AC26"/>
  <c r="AD26"/>
  <c r="AB27"/>
  <c r="AC27"/>
  <c r="AD27"/>
  <c r="AB28"/>
  <c r="AC28"/>
  <c r="AD28"/>
  <c r="AB29"/>
  <c r="AC29"/>
  <c r="AD29"/>
  <c r="AB30"/>
  <c r="AC30"/>
  <c r="AD30"/>
  <c r="AC21"/>
  <c r="AD21"/>
  <c r="AB21"/>
  <c r="Y22"/>
  <c r="Z22"/>
  <c r="AA22"/>
  <c r="Y23"/>
  <c r="Z23"/>
  <c r="AA23"/>
  <c r="Y24"/>
  <c r="Z24"/>
  <c r="AA24"/>
  <c r="Y25"/>
  <c r="Z25"/>
  <c r="AA25"/>
  <c r="Y26"/>
  <c r="Z26"/>
  <c r="AA26"/>
  <c r="Y27"/>
  <c r="Z27"/>
  <c r="AA27"/>
  <c r="Y28"/>
  <c r="Z28"/>
  <c r="AA28"/>
  <c r="Y29"/>
  <c r="Z29"/>
  <c r="AA29"/>
  <c r="Y30"/>
  <c r="Z30"/>
  <c r="AA30"/>
  <c r="Z21"/>
  <c r="AA21"/>
  <c r="Y21"/>
  <c r="V22"/>
  <c r="W22"/>
  <c r="X22"/>
  <c r="V23"/>
  <c r="W23"/>
  <c r="X23"/>
  <c r="V24"/>
  <c r="W24"/>
  <c r="X24"/>
  <c r="V25"/>
  <c r="W25"/>
  <c r="X25"/>
  <c r="V26"/>
  <c r="W26"/>
  <c r="X26"/>
  <c r="V27"/>
  <c r="W27"/>
  <c r="X27"/>
  <c r="V28"/>
  <c r="W28"/>
  <c r="X28"/>
  <c r="V29"/>
  <c r="W29"/>
  <c r="X29"/>
  <c r="V30"/>
  <c r="W30"/>
  <c r="X30"/>
  <c r="W21"/>
  <c r="X21"/>
  <c r="V21"/>
  <c r="U21"/>
  <c r="U22"/>
  <c r="U23"/>
  <c r="U24"/>
  <c r="U25"/>
  <c r="U26"/>
  <c r="U27"/>
  <c r="U28"/>
  <c r="U29"/>
  <c r="U30"/>
  <c r="T22"/>
  <c r="T23"/>
  <c r="T24"/>
  <c r="T25"/>
  <c r="T26"/>
  <c r="T27"/>
  <c r="T28"/>
  <c r="T29"/>
  <c r="T30"/>
  <c r="T21"/>
  <c r="T3" l="1"/>
  <c r="R3"/>
  <c r="S27"/>
  <c r="S26"/>
  <c r="S28"/>
  <c r="S29"/>
  <c r="V3" l="1"/>
  <c r="S25"/>
  <c r="S24"/>
  <c r="S23" l="1"/>
  <c r="S22"/>
  <c r="S21" l="1"/>
  <c r="AF21" s="1" a="1"/>
  <c r="B19"/>
  <c r="AF23" l="1"/>
  <c r="AI23" s="1"/>
  <c r="AL23" s="1"/>
  <c r="AG25"/>
  <c r="AJ25" s="1"/>
  <c r="AM25" s="1"/>
  <c r="AF21"/>
  <c r="AI21" s="1"/>
  <c r="AL21" s="1"/>
  <c r="AG29"/>
  <c r="AJ29" s="1"/>
  <c r="AM29" s="1"/>
  <c r="AH28"/>
  <c r="AK28" s="1"/>
  <c r="AN28" s="1"/>
  <c r="AF30"/>
  <c r="AI30" s="1"/>
  <c r="AL30" s="1"/>
  <c r="AH30"/>
  <c r="AK30" s="1"/>
  <c r="AN30" s="1"/>
  <c r="AG22"/>
  <c r="AJ22" s="1"/>
  <c r="AM22" s="1"/>
  <c r="AG27"/>
  <c r="AJ27" s="1"/>
  <c r="AM27" s="1"/>
  <c r="AH23"/>
  <c r="AK23" s="1"/>
  <c r="AN23" s="1"/>
  <c r="AF26"/>
  <c r="AI26" s="1"/>
  <c r="AL26" s="1"/>
  <c r="AG24"/>
  <c r="AJ24" s="1"/>
  <c r="AM24" s="1"/>
  <c r="AG28"/>
  <c r="AJ28" s="1"/>
  <c r="AM28" s="1"/>
  <c r="AF27"/>
  <c r="AI27" s="1"/>
  <c r="AL27" s="1"/>
  <c r="AG21"/>
  <c r="AJ21" s="1"/>
  <c r="AM21" s="1"/>
  <c r="AF24"/>
  <c r="AI24" s="1"/>
  <c r="AL24" s="1"/>
  <c r="AH25"/>
  <c r="AK25" s="1"/>
  <c r="AN25" s="1"/>
  <c r="AF29"/>
  <c r="AI29" s="1"/>
  <c r="AL29" s="1"/>
  <c r="AH21"/>
  <c r="AK21" s="1"/>
  <c r="AN21" s="1"/>
  <c r="AH24"/>
  <c r="AK24" s="1"/>
  <c r="AN24" s="1"/>
  <c r="AH27"/>
  <c r="AK27" s="1"/>
  <c r="AN27" s="1"/>
  <c r="AF25"/>
  <c r="AI25" s="1"/>
  <c r="AL25" s="1"/>
  <c r="AG23"/>
  <c r="AJ23" s="1"/>
  <c r="AM23" s="1"/>
  <c r="AF22"/>
  <c r="AI22" s="1"/>
  <c r="AL22" s="1"/>
  <c r="AH26"/>
  <c r="AK26" s="1"/>
  <c r="AN26" s="1"/>
  <c r="AH29"/>
  <c r="AK29" s="1"/>
  <c r="AN29" s="1"/>
  <c r="AG30"/>
  <c r="AJ30" s="1"/>
  <c r="AM30" s="1"/>
  <c r="AG26"/>
  <c r="AJ26" s="1"/>
  <c r="AM26" s="1"/>
  <c r="AF28"/>
  <c r="AI28" s="1"/>
  <c r="AL28" s="1"/>
  <c r="AO28" s="1"/>
  <c r="AP28" s="1"/>
  <c r="AH22"/>
  <c r="AK22" s="1"/>
  <c r="AN22" s="1"/>
  <c r="AO21" l="1"/>
  <c r="AP21" s="1"/>
  <c r="AO27"/>
  <c r="AP27" s="1"/>
  <c r="AO24"/>
  <c r="AP24" s="1"/>
  <c r="AO26"/>
  <c r="AQ26" s="1"/>
  <c r="AO25"/>
  <c r="AQ25" s="1"/>
  <c r="AO30"/>
  <c r="AQ30" s="1"/>
  <c r="AR28"/>
  <c r="AO29"/>
  <c r="AR29" s="1"/>
  <c r="AO23"/>
  <c r="AP23" s="1"/>
  <c r="AO22"/>
  <c r="AQ22" s="1"/>
  <c r="AQ28"/>
  <c r="AQ27" l="1"/>
  <c r="AR27"/>
  <c r="AP30"/>
  <c r="AQ24"/>
  <c r="AQ21"/>
  <c r="AR30"/>
  <c r="AR22"/>
  <c r="AR21"/>
  <c r="AR24"/>
  <c r="AP29"/>
  <c r="AP22"/>
  <c r="AR25"/>
  <c r="AP26"/>
  <c r="AQ23"/>
  <c r="AR26"/>
  <c r="AR23"/>
  <c r="AP25"/>
  <c r="AQ29"/>
  <c r="AV17" l="1"/>
  <c r="R2" i="2" s="1"/>
  <c r="R8" s="1"/>
  <c r="Z16" i="1"/>
  <c r="M1" i="2" s="1"/>
  <c r="M7" s="1"/>
  <c r="U16" i="1"/>
  <c r="H1" i="2" s="1"/>
  <c r="H7" s="1"/>
  <c r="AA16" i="1"/>
  <c r="N1" i="2" s="1"/>
  <c r="N7" s="1"/>
  <c r="F16" i="1"/>
  <c r="D16"/>
  <c r="L16"/>
  <c r="H16"/>
  <c r="C16"/>
  <c r="M16"/>
  <c r="AC16"/>
  <c r="P1" i="2" s="1"/>
  <c r="P7" s="1"/>
  <c r="AP19" i="1"/>
  <c r="K16"/>
  <c r="V16"/>
  <c r="I1" i="2" s="1"/>
  <c r="I7" s="1"/>
  <c r="AW17" i="1"/>
  <c r="S2" i="2" s="1"/>
  <c r="S8" s="1"/>
  <c r="AD16" i="1"/>
  <c r="Q1" i="2" s="1"/>
  <c r="Q7" s="1"/>
  <c r="J16" i="1"/>
  <c r="S16"/>
  <c r="F1" i="2" s="1"/>
  <c r="F7" s="1"/>
  <c r="E16" i="1"/>
  <c r="P16"/>
  <c r="D1" i="2" s="1"/>
  <c r="D7" s="1"/>
  <c r="N16" i="1"/>
  <c r="B1" i="2" s="1"/>
  <c r="B7" s="1"/>
  <c r="W16" i="1"/>
  <c r="J1" i="2" s="1"/>
  <c r="J7" s="1"/>
  <c r="I16" i="1"/>
  <c r="AB16"/>
  <c r="O1" i="2" s="1"/>
  <c r="O7" s="1"/>
  <c r="B16" i="1"/>
  <c r="W17"/>
  <c r="J2" i="2" s="1"/>
  <c r="J8" s="1"/>
  <c r="S17" i="1"/>
  <c r="F2" i="2" s="1"/>
  <c r="F8" s="1"/>
  <c r="J17" i="1"/>
  <c r="B17"/>
  <c r="O17"/>
  <c r="C2" i="2" s="1"/>
  <c r="C8" s="1"/>
  <c r="F17" i="1"/>
  <c r="V17"/>
  <c r="I2" i="2" s="1"/>
  <c r="I8" s="1"/>
  <c r="AD17" i="1"/>
  <c r="Q2" i="2" s="1"/>
  <c r="Q8" s="1"/>
  <c r="I17" i="1"/>
  <c r="Q17"/>
  <c r="E2" i="2" s="1"/>
  <c r="E8" s="1"/>
  <c r="T17" i="1"/>
  <c r="G2" i="2" s="1"/>
  <c r="G8" s="1"/>
  <c r="G17" i="1"/>
  <c r="AA17"/>
  <c r="N2" i="2" s="1"/>
  <c r="N8" s="1"/>
  <c r="U17" i="1"/>
  <c r="H2" i="2" s="1"/>
  <c r="H8" s="1"/>
  <c r="AC17" i="1"/>
  <c r="P2" i="2" s="1"/>
  <c r="P8" s="1"/>
  <c r="H17" i="1"/>
  <c r="P17"/>
  <c r="D2" i="2" s="1"/>
  <c r="D8" s="1"/>
  <c r="AB17" i="1"/>
  <c r="O2" i="2" s="1"/>
  <c r="O8" s="1"/>
  <c r="N17" i="1"/>
  <c r="B2" i="2" s="1"/>
  <c r="B8" s="1"/>
  <c r="X17" i="1"/>
  <c r="K2" i="2" s="1"/>
  <c r="K8" s="1"/>
  <c r="K17" i="1"/>
  <c r="Z17"/>
  <c r="M2" i="2" s="1"/>
  <c r="M8" s="1"/>
  <c r="E17" i="1"/>
  <c r="M17"/>
  <c r="Y17"/>
  <c r="L2" i="2" s="1"/>
  <c r="L8" s="1"/>
  <c r="D17" i="1"/>
  <c r="L17"/>
  <c r="C17"/>
  <c r="AA18"/>
  <c r="N3" i="2" s="1"/>
  <c r="N9" s="1"/>
  <c r="J18" i="1"/>
  <c r="B18"/>
  <c r="X18"/>
  <c r="K3" i="2" s="1"/>
  <c r="K9" s="1"/>
  <c r="O18" i="1"/>
  <c r="C3" i="2" s="1"/>
  <c r="C9" s="1"/>
  <c r="W18" i="1"/>
  <c r="J3" i="2" s="1"/>
  <c r="J9" s="1"/>
  <c r="N18" i="1"/>
  <c r="B3" i="2" s="1"/>
  <c r="B9" s="1"/>
  <c r="T18" i="1"/>
  <c r="G3" i="2" s="1"/>
  <c r="G9" s="1"/>
  <c r="C18" i="1"/>
  <c r="Z18"/>
  <c r="M3" i="2" s="1"/>
  <c r="M9" s="1"/>
  <c r="I18" i="1"/>
  <c r="Q18"/>
  <c r="E3" i="2" s="1"/>
  <c r="E9" s="1"/>
  <c r="S18" i="1"/>
  <c r="F3" i="2" s="1"/>
  <c r="F9" s="1"/>
  <c r="F18" i="1"/>
  <c r="AB18"/>
  <c r="O3" i="2" s="1"/>
  <c r="O9" s="1"/>
  <c r="K18" i="1"/>
  <c r="Y18"/>
  <c r="L3" i="2" s="1"/>
  <c r="L9" s="1"/>
  <c r="H18" i="1"/>
  <c r="P18"/>
  <c r="D3" i="2" s="1"/>
  <c r="D9" s="1"/>
  <c r="G18" i="1"/>
  <c r="V18"/>
  <c r="I3" i="2" s="1"/>
  <c r="I9" s="1"/>
  <c r="AD18" i="1"/>
  <c r="Q3" i="2" s="1"/>
  <c r="Q9" s="1"/>
  <c r="E18" i="1"/>
  <c r="M18"/>
  <c r="U18"/>
  <c r="H3" i="2" s="1"/>
  <c r="H9" s="1"/>
  <c r="AC18" i="1"/>
  <c r="P3" i="2" s="1"/>
  <c r="P9" s="1"/>
  <c r="D18" i="1"/>
  <c r="L18"/>
  <c r="T16"/>
  <c r="G1" i="2" s="1"/>
  <c r="G7" s="1"/>
  <c r="O16" i="1"/>
  <c r="C1" i="2" s="1"/>
  <c r="C7" s="1"/>
  <c r="X16" i="1"/>
  <c r="K1" i="2" s="1"/>
  <c r="K7" s="1"/>
  <c r="AQ19" i="1"/>
  <c r="Q16"/>
  <c r="E1" i="2" s="1"/>
  <c r="E7" s="1"/>
  <c r="Y16" i="1"/>
  <c r="L1" i="2" s="1"/>
  <c r="L7" s="1"/>
  <c r="G16" i="1"/>
  <c r="AX16"/>
  <c r="AV16"/>
  <c r="R1" i="2" s="1"/>
  <c r="R7" s="1"/>
  <c r="AX17" i="1"/>
  <c r="T2" i="2" s="1"/>
  <c r="T8" s="1"/>
  <c r="AX18" i="1"/>
  <c r="T3" i="2" s="1"/>
  <c r="T9" s="1"/>
  <c r="AW18" i="1"/>
  <c r="S3" i="2" s="1"/>
  <c r="S9" s="1"/>
  <c r="AV18" i="1"/>
  <c r="R3" i="2" s="1"/>
  <c r="R9" s="1"/>
  <c r="AY18" i="1"/>
  <c r="U3" i="2" s="1"/>
  <c r="U9" s="1"/>
  <c r="AR19" i="1"/>
  <c r="X3" s="1"/>
  <c r="AY16"/>
  <c r="U1" i="2" s="1"/>
  <c r="U7" s="1"/>
  <c r="AW16" i="1"/>
  <c r="S1" i="2" s="1"/>
  <c r="S7" s="1"/>
  <c r="AY17" i="1"/>
  <c r="U2" i="2" s="1"/>
  <c r="U8" s="1"/>
  <c r="T1" l="1"/>
  <c r="T7" s="1"/>
</calcChain>
</file>

<file path=xl/sharedStrings.xml><?xml version="1.0" encoding="utf-8"?>
<sst xmlns="http://schemas.openxmlformats.org/spreadsheetml/2006/main" count="92" uniqueCount="78">
  <si>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</si>
  <si>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</si>
  <si>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</si>
  <si>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</si>
  <si>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</si>
  <si>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</si>
  <si>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</si>
  <si>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</si>
  <si>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</si>
  <si>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</si>
  <si>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</si>
  <si>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</si>
  <si>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</si>
  <si>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</si>
  <si>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</si>
  <si>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</si>
  <si>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</si>
  <si>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</si>
  <si>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</si>
  <si>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</si>
  <si>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</si>
  <si>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</si>
  <si>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</si>
  <si>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</si>
  <si>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</si>
  <si>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</si>
  <si>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</si>
  <si>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</si>
  <si>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</si>
  <si>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Prod1</t>
  </si>
  <si>
    <t>Prod2</t>
  </si>
  <si>
    <t>Prod3</t>
  </si>
  <si>
    <t>Pr</t>
  </si>
  <si>
    <t>Cp</t>
  </si>
  <si>
    <t>Cl</t>
  </si>
  <si>
    <t>Br</t>
  </si>
  <si>
    <t>dPr1</t>
  </si>
  <si>
    <t>dPr2</t>
  </si>
  <si>
    <t>dPr3</t>
  </si>
  <si>
    <t>dCp1</t>
  </si>
  <si>
    <t>dCp2</t>
  </si>
  <si>
    <t>dCp3</t>
  </si>
  <si>
    <t>dCl1</t>
  </si>
  <si>
    <t>dCl3</t>
  </si>
  <si>
    <t>dCl2</t>
  </si>
  <si>
    <t>dBr1</t>
  </si>
  <si>
    <t>dBr2</t>
  </si>
  <si>
    <t>dBr3</t>
  </si>
  <si>
    <t>U1</t>
  </si>
  <si>
    <t>U2</t>
  </si>
  <si>
    <t>U3</t>
  </si>
  <si>
    <t>logit c</t>
  </si>
  <si>
    <t>c*U1</t>
  </si>
  <si>
    <t>c*U2</t>
  </si>
  <si>
    <t>c*U3</t>
  </si>
  <si>
    <t>exp(c*U1)</t>
  </si>
  <si>
    <t>exp(c*U2)</t>
  </si>
  <si>
    <t>exp(c*U3)</t>
  </si>
  <si>
    <t>sum*exp*C*U</t>
  </si>
  <si>
    <t>P1</t>
  </si>
  <si>
    <t>P2</t>
  </si>
  <si>
    <t>P3</t>
  </si>
  <si>
    <t>SHARES</t>
  </si>
  <si>
    <t>Price Levels</t>
  </si>
  <si>
    <t>Costs</t>
  </si>
  <si>
    <t>Cost</t>
  </si>
  <si>
    <t>Price</t>
  </si>
  <si>
    <t>Margin</t>
  </si>
  <si>
    <t>Expected Profit per customer</t>
  </si>
  <si>
    <t>income</t>
  </si>
  <si>
    <t>age</t>
  </si>
  <si>
    <t>gradschl</t>
  </si>
  <si>
    <t>ovr.mean</t>
  </si>
  <si>
    <t>seg.3.mean</t>
  </si>
  <si>
    <t>seg.1.mean</t>
  </si>
  <si>
    <t>seg.2.mean</t>
  </si>
  <si>
    <t>LOGLIFTS</t>
  </si>
  <si>
    <t>sports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</si>
</sst>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/>
  </sheetViews>
  <sheetFormatPr defaultRowHeight="14.5"/>
  <cols>
    <col min="1" max="1" width="11.08984375" bestFit="1" customWidth="1"/>
    <col min="14" max="14" width="11.36328125" bestFit="1" customWidth="1"/>
    <col min="24" max="24" width="8.7265625" customWidth="1"/>
    <col min="41" max="41" width="13.54296875" bestFit="1" customWidth="1"/>
    <col min="47" max="47" width="11.08984375" bestFit="1" customWidth="1"/>
  </cols>
  <sheetData>
    <row r="1" spans="1:51">
      <c r="A1" s="3"/>
      <c r="B1" s="3" t="s">
        <v>29</v>
      </c>
      <c r="C1" s="3" t="s">
        <v>30</v>
      </c>
      <c r="D1" s="3" t="s">
        <v>31</v>
      </c>
      <c r="H1" t="s">
        <v>29</v>
      </c>
      <c r="I1" t="s">
        <v>30</v>
      </c>
      <c r="J1" t="s">
        <v>31</v>
      </c>
      <c r="L1" s="3" t="s">
        <v>51</v>
      </c>
      <c r="M1" s="5">
        <f>100/(12*600)</f>
        <v>1.3888888888888888E-2</v>
      </c>
      <c r="O1" s="6"/>
      <c r="P1" s="6"/>
    </row>
    <row r="2" spans="1:51">
      <c r="A2" s="3" t="s">
        <v>32</v>
      </c>
      <c r="B2" s="5">
        <v>1</v>
      </c>
      <c r="C2" s="5">
        <v>2</v>
      </c>
      <c r="D2" s="5">
        <v>1</v>
      </c>
      <c r="F2">
        <v>1</v>
      </c>
      <c r="G2" t="s">
        <v>36</v>
      </c>
      <c r="H2">
        <f>IF($F2=B$2,1,0)</f>
        <v>1</v>
      </c>
      <c r="I2">
        <f t="shared" ref="I2:J2" si="0">IF($F2=C$2,1,0)</f>
        <v>0</v>
      </c>
      <c r="J2">
        <f t="shared" si="0"/>
        <v>1</v>
      </c>
      <c r="N2" s="3" t="s">
        <v>63</v>
      </c>
      <c r="O2" s="3">
        <v>1</v>
      </c>
      <c r="P2" s="5">
        <v>30</v>
      </c>
      <c r="R2" s="2" t="s">
        <v>66</v>
      </c>
      <c r="S2" s="2"/>
      <c r="T2" s="2" t="s">
        <v>65</v>
      </c>
      <c r="U2" s="2"/>
      <c r="V2" s="2" t="s">
        <v>67</v>
      </c>
      <c r="W2" s="2"/>
      <c r="X2" s="2" t="s">
        <v>68</v>
      </c>
    </row>
    <row r="3" spans="1:51">
      <c r="A3" s="3" t="s">
        <v>33</v>
      </c>
      <c r="B3" s="5">
        <v>2</v>
      </c>
      <c r="C3" s="5">
        <v>2</v>
      </c>
      <c r="D3" s="5">
        <v>2</v>
      </c>
      <c r="F3">
        <v>2</v>
      </c>
      <c r="G3" t="s">
        <v>37</v>
      </c>
      <c r="H3">
        <f t="shared" ref="H3:H4" si="1">IF($F3=B$2,1,0)</f>
        <v>0</v>
      </c>
      <c r="I3">
        <f t="shared" ref="I3:I4" si="2">IF($F3=C$2,1,0)</f>
        <v>1</v>
      </c>
      <c r="J3">
        <f t="shared" ref="J3:J4" si="3">IF($F3=D$2,1,0)</f>
        <v>0</v>
      </c>
      <c r="O3" s="3">
        <v>2</v>
      </c>
      <c r="P3" s="5">
        <v>10</v>
      </c>
      <c r="R3" s="2">
        <f>SUMPRODUCT(J2:J4,P2:P4)</f>
        <v>30</v>
      </c>
      <c r="S3" s="2"/>
      <c r="T3" s="2">
        <f>SUMPRODUCT(J5:J10,P5:P10)</f>
        <v>5.6</v>
      </c>
      <c r="U3" s="2"/>
      <c r="V3" s="2">
        <f>R3-T3</f>
        <v>24.4</v>
      </c>
      <c r="W3" s="2"/>
      <c r="X3" s="2">
        <f>AR19*V3</f>
        <v>3.7797518126893692</v>
      </c>
    </row>
    <row r="4" spans="1:51">
      <c r="A4" s="3" t="s">
        <v>34</v>
      </c>
      <c r="B4" s="5">
        <v>3</v>
      </c>
      <c r="C4" s="5">
        <v>2</v>
      </c>
      <c r="D4" s="5">
        <v>3</v>
      </c>
      <c r="F4">
        <v>3</v>
      </c>
      <c r="G4" t="s">
        <v>38</v>
      </c>
      <c r="H4">
        <f t="shared" si="1"/>
        <v>0</v>
      </c>
      <c r="I4">
        <f t="shared" si="2"/>
        <v>0</v>
      </c>
      <c r="J4">
        <f t="shared" si="3"/>
        <v>0</v>
      </c>
      <c r="O4" s="3">
        <v>3</v>
      </c>
      <c r="P4" s="5">
        <v>5</v>
      </c>
    </row>
    <row r="5" spans="1:51">
      <c r="A5" s="3" t="s">
        <v>35</v>
      </c>
      <c r="B5" s="5">
        <v>1</v>
      </c>
      <c r="C5" s="5">
        <v>2</v>
      </c>
      <c r="D5" s="5">
        <v>3</v>
      </c>
      <c r="F5">
        <v>1</v>
      </c>
      <c r="G5" t="s">
        <v>39</v>
      </c>
      <c r="H5">
        <f>IF($F5=B$3,1,0)</f>
        <v>0</v>
      </c>
      <c r="I5">
        <f t="shared" ref="I5:J5" si="4">IF($F5=C$3,1,0)</f>
        <v>0</v>
      </c>
      <c r="J5">
        <f t="shared" si="4"/>
        <v>0</v>
      </c>
      <c r="N5" s="3" t="s">
        <v>64</v>
      </c>
      <c r="O5" s="3">
        <v>1</v>
      </c>
      <c r="P5" s="5">
        <v>1</v>
      </c>
    </row>
    <row r="6" spans="1:51">
      <c r="F6">
        <v>2</v>
      </c>
      <c r="G6" t="s">
        <v>40</v>
      </c>
      <c r="H6">
        <f t="shared" ref="H6:H7" si="5">IF($F6=B$3,1,0)</f>
        <v>1</v>
      </c>
      <c r="I6">
        <f t="shared" ref="I6:I7" si="6">IF($F6=C$3,1,0)</f>
        <v>1</v>
      </c>
      <c r="J6">
        <f t="shared" ref="J6:J7" si="7">IF($F6=D$3,1,0)</f>
        <v>1</v>
      </c>
      <c r="O6" s="3">
        <v>2</v>
      </c>
      <c r="P6" s="5">
        <v>2.6</v>
      </c>
    </row>
    <row r="7" spans="1:51">
      <c r="F7">
        <v>3</v>
      </c>
      <c r="G7" t="s">
        <v>41</v>
      </c>
      <c r="H7">
        <f t="shared" si="5"/>
        <v>0</v>
      </c>
      <c r="I7">
        <f t="shared" si="6"/>
        <v>0</v>
      </c>
      <c r="J7">
        <f t="shared" si="7"/>
        <v>0</v>
      </c>
      <c r="O7" s="3">
        <v>3</v>
      </c>
      <c r="P7" s="5">
        <v>2.8</v>
      </c>
    </row>
    <row r="8" spans="1:51">
      <c r="F8">
        <v>1</v>
      </c>
      <c r="G8" t="s">
        <v>42</v>
      </c>
      <c r="H8" s="1">
        <f>IF($F8=B$4,1,0)</f>
        <v>0</v>
      </c>
      <c r="I8" s="1">
        <f t="shared" ref="I8:J8" si="8">IF($F8=C$4,1,0)</f>
        <v>0</v>
      </c>
      <c r="J8" s="1">
        <f t="shared" si="8"/>
        <v>0</v>
      </c>
      <c r="O8" s="3">
        <v>1</v>
      </c>
      <c r="P8" s="5">
        <v>1</v>
      </c>
    </row>
    <row r="9" spans="1:51">
      <c r="F9">
        <v>2</v>
      </c>
      <c r="G9" t="s">
        <v>44</v>
      </c>
      <c r="H9" s="1">
        <f t="shared" ref="H9:H10" si="9">IF($F9=B$4,1,0)</f>
        <v>0</v>
      </c>
      <c r="I9" s="1">
        <f t="shared" ref="I9:I10" si="10">IF($F9=C$4,1,0)</f>
        <v>1</v>
      </c>
      <c r="J9" s="1">
        <f t="shared" ref="J9:J10" si="11">IF($F9=D$4,1,0)</f>
        <v>0</v>
      </c>
      <c r="O9" s="3">
        <v>2</v>
      </c>
      <c r="P9" s="5">
        <v>2.2000000000000002</v>
      </c>
    </row>
    <row r="10" spans="1:51">
      <c r="F10">
        <v>3</v>
      </c>
      <c r="G10" t="s">
        <v>43</v>
      </c>
      <c r="H10" s="1">
        <f t="shared" si="9"/>
        <v>1</v>
      </c>
      <c r="I10" s="1">
        <f t="shared" si="10"/>
        <v>0</v>
      </c>
      <c r="J10" s="1">
        <f t="shared" si="11"/>
        <v>1</v>
      </c>
      <c r="O10" s="3">
        <v>3</v>
      </c>
      <c r="P10" s="5">
        <v>3</v>
      </c>
    </row>
    <row r="11" spans="1:51">
      <c r="F11">
        <v>1</v>
      </c>
      <c r="G11" t="s">
        <v>45</v>
      </c>
      <c r="H11">
        <f>IF($F11=B$5,1,0)</f>
        <v>1</v>
      </c>
      <c r="I11">
        <f t="shared" ref="I11:J11" si="12">IF($F11=C$5,1,0)</f>
        <v>0</v>
      </c>
      <c r="J11">
        <f t="shared" si="12"/>
        <v>0</v>
      </c>
    </row>
    <row r="12" spans="1:51">
      <c r="F12">
        <v>2</v>
      </c>
      <c r="G12" t="s">
        <v>46</v>
      </c>
      <c r="H12">
        <f t="shared" ref="H12:H13" si="13">IF($F12=B$5,1,0)</f>
        <v>0</v>
      </c>
      <c r="I12">
        <f t="shared" ref="I12:I13" si="14">IF($F12=C$5,1,0)</f>
        <v>1</v>
      </c>
      <c r="J12">
        <f t="shared" ref="J12:J13" si="15">IF($F12=D$5,1,0)</f>
        <v>0</v>
      </c>
    </row>
    <row r="13" spans="1:51">
      <c r="F13">
        <v>3</v>
      </c>
      <c r="G13" t="s">
        <v>47</v>
      </c>
      <c r="H13">
        <f t="shared" si="13"/>
        <v>0</v>
      </c>
      <c r="I13">
        <f t="shared" si="14"/>
        <v>0</v>
      </c>
      <c r="J13">
        <f t="shared" si="15"/>
        <v>1</v>
      </c>
    </row>
    <row r="16" spans="1:51">
      <c r="A16" s="9" t="s">
        <v>74</v>
      </c>
      <c r="B16" s="9">
        <f>SUMPRODUCT($AP21:$AP30,B21:B30)/SUM($AP21:$AP30)</f>
        <v>1</v>
      </c>
      <c r="C16" s="9">
        <f t="shared" ref="C16:AD16" si="16">SUMPRODUCT($AP21:$AP30,C21:C30)/SUM($AP21:$AP30)</f>
        <v>4.9013869579595539</v>
      </c>
      <c r="D16" s="9">
        <f t="shared" si="16"/>
        <v>6.9999999999999991</v>
      </c>
      <c r="E16" s="9">
        <f t="shared" si="16"/>
        <v>2.362182071113585</v>
      </c>
      <c r="F16" s="9">
        <f t="shared" si="16"/>
        <v>5.3436237312001804</v>
      </c>
      <c r="G16" s="9">
        <f t="shared" si="16"/>
        <v>5.2938185533963047</v>
      </c>
      <c r="H16" s="9">
        <f t="shared" si="16"/>
        <v>1</v>
      </c>
      <c r="I16" s="9">
        <f t="shared" si="16"/>
        <v>4.4225376676628878</v>
      </c>
      <c r="J16" s="9">
        <f t="shared" si="16"/>
        <v>6.9999999999999991</v>
      </c>
      <c r="K16" s="9">
        <f t="shared" si="16"/>
        <v>6.3737772769046579</v>
      </c>
      <c r="L16" s="9">
        <f t="shared" si="16"/>
        <v>3.4500609799679753</v>
      </c>
      <c r="M16" s="9">
        <f t="shared" si="16"/>
        <v>2.7303545346724647</v>
      </c>
      <c r="N16" s="9">
        <f t="shared" si="16"/>
        <v>17.548332617703942</v>
      </c>
      <c r="O16" s="9">
        <f t="shared" si="16"/>
        <v>28.236710563990453</v>
      </c>
      <c r="P16" s="9">
        <f t="shared" si="16"/>
        <v>29.962446896161126</v>
      </c>
      <c r="Q16" s="9">
        <f t="shared" si="16"/>
        <v>24.025383946600954</v>
      </c>
      <c r="S16" s="9">
        <f t="shared" si="16"/>
        <v>17.548332617703942</v>
      </c>
      <c r="T16" s="9">
        <f t="shared" si="16"/>
        <v>88.232130300342817</v>
      </c>
      <c r="U16" s="9">
        <f t="shared" si="16"/>
        <v>122.8383283239276</v>
      </c>
      <c r="V16" s="9">
        <f t="shared" si="16"/>
        <v>33.815399570237794</v>
      </c>
      <c r="W16" s="9">
        <f t="shared" si="16"/>
        <v>182.22336753052053</v>
      </c>
      <c r="X16" s="9">
        <f t="shared" si="16"/>
        <v>166.70958718492173</v>
      </c>
      <c r="Y16" s="9">
        <f t="shared" si="16"/>
        <v>29.962446896161126</v>
      </c>
      <c r="Z16" s="9">
        <f t="shared" si="16"/>
        <v>140.82941494767405</v>
      </c>
      <c r="AA16" s="9">
        <f t="shared" si="16"/>
        <v>209.73712827312789</v>
      </c>
      <c r="AB16" s="9">
        <f t="shared" si="16"/>
        <v>157.97861181846343</v>
      </c>
      <c r="AC16" s="9">
        <f t="shared" si="16"/>
        <v>87.188820880877913</v>
      </c>
      <c r="AD16" s="9">
        <f t="shared" si="16"/>
        <v>58.430331905949764</v>
      </c>
      <c r="AU16" s="9" t="s">
        <v>74</v>
      </c>
      <c r="AV16" s="9">
        <f>SUMPRODUCT($AP21:$AP30,AV21:AV30)/SUM($AP21:$AP30)</f>
        <v>62.168629436635264</v>
      </c>
      <c r="AW16" s="9">
        <f t="shared" ref="AW16:AX16" si="17">SUMPRODUCT($AP21:$AP30,AW21:AW30)/SUM($AP21:$AP30)</f>
        <v>49.086012391413632</v>
      </c>
      <c r="AX16" s="9">
        <f t="shared" si="17"/>
        <v>0.36133553338800101</v>
      </c>
      <c r="AY16" s="9">
        <f>SUMPRODUCT($AP21:$AP30,AY21:AY30)/SUM($AP21:$AP30)</f>
        <v>9.5190269752390463E-2</v>
      </c>
    </row>
    <row r="17" spans="1:51">
      <c r="A17" s="9" t="s">
        <v>75</v>
      </c>
      <c r="B17" s="9">
        <f>SUMPRODUCT($AQ21:$AQ30,B21:B30)/SUM($AQ21:$AQ30)</f>
        <v>1</v>
      </c>
      <c r="C17" s="9">
        <f t="shared" ref="C17:AD17" si="18">SUMPRODUCT($AQ21:$AQ30,C21:C30)/SUM($AQ21:$AQ30)</f>
        <v>5.9269331610311173</v>
      </c>
      <c r="D17" s="9">
        <f t="shared" si="18"/>
        <v>7.0000000000000009</v>
      </c>
      <c r="E17" s="9">
        <f t="shared" si="18"/>
        <v>2.957393114431687</v>
      </c>
      <c r="F17" s="9">
        <f t="shared" si="18"/>
        <v>6.244048289433314</v>
      </c>
      <c r="G17" s="9">
        <f t="shared" si="18"/>
        <v>3.4261103418416918</v>
      </c>
      <c r="H17" s="9">
        <f t="shared" si="18"/>
        <v>1</v>
      </c>
      <c r="I17" s="9">
        <f t="shared" si="18"/>
        <v>4.3013278495108063</v>
      </c>
      <c r="J17" s="9">
        <f t="shared" si="18"/>
        <v>7.0000000000000009</v>
      </c>
      <c r="K17" s="9">
        <f t="shared" si="18"/>
        <v>3.8095864737590994</v>
      </c>
      <c r="L17" s="9">
        <f t="shared" si="18"/>
        <v>5.087991796825504</v>
      </c>
      <c r="M17" s="9">
        <f t="shared" si="18"/>
        <v>2.7475569785656968</v>
      </c>
      <c r="N17" s="9">
        <f t="shared" si="18"/>
        <v>48.102046857162065</v>
      </c>
      <c r="O17" s="9">
        <f t="shared" si="18"/>
        <v>18.057477412187101</v>
      </c>
      <c r="P17" s="9">
        <f t="shared" si="18"/>
        <v>15.918768099755658</v>
      </c>
      <c r="Q17" s="9">
        <f t="shared" si="18"/>
        <v>17.34615387032412</v>
      </c>
      <c r="S17" s="9">
        <f t="shared" si="18"/>
        <v>48.102046857162065</v>
      </c>
      <c r="T17" s="9">
        <f t="shared" si="18"/>
        <v>291.32032679618317</v>
      </c>
      <c r="U17" s="9">
        <f t="shared" si="18"/>
        <v>336.7143280001344</v>
      </c>
      <c r="V17" s="9">
        <f t="shared" si="18"/>
        <v>35.769713707453668</v>
      </c>
      <c r="W17" s="9">
        <f t="shared" si="18"/>
        <v>117.31366224049954</v>
      </c>
      <c r="X17" s="9">
        <f t="shared" si="18"/>
        <v>78.935198838552765</v>
      </c>
      <c r="Y17" s="9">
        <f t="shared" si="18"/>
        <v>15.918768099755658</v>
      </c>
      <c r="Z17" s="9">
        <f t="shared" si="18"/>
        <v>77.235956123182731</v>
      </c>
      <c r="AA17" s="9">
        <f t="shared" si="18"/>
        <v>111.4313766982896</v>
      </c>
      <c r="AB17" s="9">
        <f t="shared" si="18"/>
        <v>74.005268422215877</v>
      </c>
      <c r="AC17" s="9">
        <f t="shared" si="18"/>
        <v>90.591564175002489</v>
      </c>
      <c r="AD17" s="9">
        <f t="shared" si="18"/>
        <v>38.907390619607114</v>
      </c>
      <c r="AU17" s="9" t="s">
        <v>75</v>
      </c>
      <c r="AV17" s="9">
        <f>SUMPRODUCT($AQ21:$AQ30,AV21:AV30)/SUM($AQ21:$AQ30)</f>
        <v>49.95976129329749</v>
      </c>
      <c r="AW17" s="9">
        <f t="shared" ref="AW17:AX17" si="19">SUMPRODUCT($AQ21:$AQ30,AW21:AW30)/SUM($AQ21:$AQ30)</f>
        <v>42.766759172380794</v>
      </c>
      <c r="AX17" s="9">
        <f t="shared" si="19"/>
        <v>0.29903778935670244</v>
      </c>
      <c r="AY17" s="9">
        <f>SUMPRODUCT($AQ21:$AQ30,AY21:AY30)/SUM($AQ21:$AQ30)</f>
        <v>0.1727404309462551</v>
      </c>
    </row>
    <row r="18" spans="1:51">
      <c r="A18" s="9" t="s">
        <v>73</v>
      </c>
      <c r="B18" s="9">
        <f>SUMPRODUCT($AR21:$AR30,B21:B30)/SUM($AR21:$AR30)</f>
        <v>1</v>
      </c>
      <c r="C18" s="9">
        <f t="shared" ref="C18:AD18" si="20">SUMPRODUCT($AR21:$AR30,C21:C30)/SUM($AR21:$AR30)</f>
        <v>5.0001966194846181</v>
      </c>
      <c r="D18" s="9">
        <f t="shared" si="20"/>
        <v>6.9999999999999991</v>
      </c>
      <c r="E18" s="9">
        <f t="shared" si="20"/>
        <v>2.3575072600174036</v>
      </c>
      <c r="F18" s="9">
        <f t="shared" si="20"/>
        <v>5.6291862544050826</v>
      </c>
      <c r="G18" s="9">
        <f t="shared" si="20"/>
        <v>5.0904080332205073</v>
      </c>
      <c r="H18" s="9">
        <f t="shared" si="20"/>
        <v>1</v>
      </c>
      <c r="I18" s="9">
        <f t="shared" si="20"/>
        <v>4.0765490070640658</v>
      </c>
      <c r="J18" s="9">
        <f t="shared" si="20"/>
        <v>6.9999999999999991</v>
      </c>
      <c r="K18" s="9">
        <f t="shared" si="20"/>
        <v>4.3382083116034673</v>
      </c>
      <c r="L18" s="9">
        <f t="shared" si="20"/>
        <v>1.6317049270918911</v>
      </c>
      <c r="M18" s="9">
        <f t="shared" si="20"/>
        <v>5.6989651323206569</v>
      </c>
      <c r="N18" s="9">
        <f t="shared" si="20"/>
        <v>21.895630954645565</v>
      </c>
      <c r="O18" s="9">
        <f t="shared" si="20"/>
        <v>9.8580352964089268</v>
      </c>
      <c r="P18" s="9">
        <f t="shared" si="20"/>
        <v>48.846372449567333</v>
      </c>
      <c r="Q18" s="9">
        <f t="shared" si="20"/>
        <v>19.336181036415475</v>
      </c>
      <c r="S18" s="10">
        <f t="shared" si="20"/>
        <v>21.895630954645565</v>
      </c>
      <c r="T18" s="11">
        <f t="shared" si="20"/>
        <v>105.37820973744702</v>
      </c>
      <c r="U18" s="9">
        <f t="shared" si="20"/>
        <v>153.26941668251897</v>
      </c>
      <c r="V18" s="9">
        <f t="shared" si="20"/>
        <v>15.566050346529586</v>
      </c>
      <c r="W18" s="2">
        <f t="shared" si="20"/>
        <v>61.479022814953517</v>
      </c>
      <c r="X18" s="9">
        <f t="shared" si="20"/>
        <v>43.503626147442397</v>
      </c>
      <c r="Y18" s="9">
        <f t="shared" si="20"/>
        <v>48.846372449567333</v>
      </c>
      <c r="Z18" s="11">
        <f t="shared" si="20"/>
        <v>207.58557676779748</v>
      </c>
      <c r="AA18" s="10">
        <f t="shared" si="20"/>
        <v>341.92460714697125</v>
      </c>
      <c r="AB18" s="9">
        <f t="shared" si="20"/>
        <v>90.089598569001708</v>
      </c>
      <c r="AC18" s="11">
        <f t="shared" si="20"/>
        <v>33.452222447465047</v>
      </c>
      <c r="AD18" s="10">
        <f t="shared" si="20"/>
        <v>104.74082617463517</v>
      </c>
      <c r="AU18" s="9" t="s">
        <v>73</v>
      </c>
      <c r="AV18" s="9">
        <f>SUMPRODUCT($AR21:$AR30,AV21:AV30)/SUM($AR21:$AR30)</f>
        <v>61.364852753880363</v>
      </c>
      <c r="AW18" s="9">
        <f t="shared" ref="AW18:AY18" si="21">SUMPRODUCT($AR21:$AR30,AW21:AW30)/SUM($AR21:$AR30)</f>
        <v>45.911420504414629</v>
      </c>
      <c r="AX18" s="9">
        <f t="shared" si="21"/>
        <v>0.83967125523705199</v>
      </c>
      <c r="AY18" s="9">
        <f t="shared" si="21"/>
        <v>0.48704266078454811</v>
      </c>
    </row>
    <row r="19" spans="1:51">
      <c r="A19" s="9" t="s">
        <v>72</v>
      </c>
      <c r="B19" s="9">
        <f>AVERAGE(B21:B30)</f>
        <v>1</v>
      </c>
      <c r="C19" s="9">
        <f t="shared" ref="C19:AD19" si="22">AVERAGE(C21:C30)</f>
        <v>5.5</v>
      </c>
      <c r="D19" s="9">
        <f t="shared" si="22"/>
        <v>7</v>
      </c>
      <c r="E19" s="9">
        <f t="shared" si="22"/>
        <v>2.7</v>
      </c>
      <c r="F19" s="9">
        <f t="shared" si="22"/>
        <v>5.9</v>
      </c>
      <c r="G19" s="9">
        <f t="shared" si="22"/>
        <v>4.2</v>
      </c>
      <c r="H19" s="9">
        <f t="shared" si="22"/>
        <v>1</v>
      </c>
      <c r="I19" s="9">
        <f t="shared" si="22"/>
        <v>4.3</v>
      </c>
      <c r="J19" s="9">
        <f t="shared" si="22"/>
        <v>7</v>
      </c>
      <c r="K19" s="9">
        <f t="shared" si="22"/>
        <v>4.5999999999999996</v>
      </c>
      <c r="L19" s="9">
        <f t="shared" si="22"/>
        <v>4.0999999999999996</v>
      </c>
      <c r="M19" s="9">
        <f t="shared" si="22"/>
        <v>3.2</v>
      </c>
      <c r="N19" s="9">
        <f t="shared" si="22"/>
        <v>35.6</v>
      </c>
      <c r="O19" s="9">
        <f t="shared" si="22"/>
        <v>19.600000000000001</v>
      </c>
      <c r="P19" s="9">
        <f t="shared" si="22"/>
        <v>24.9</v>
      </c>
      <c r="Q19" s="9">
        <f t="shared" si="22"/>
        <v>19.5</v>
      </c>
      <c r="R19" s="8"/>
      <c r="S19" s="9">
        <f t="shared" si="22"/>
        <v>35.6</v>
      </c>
      <c r="T19" s="9">
        <f t="shared" si="22"/>
        <v>206.4</v>
      </c>
      <c r="U19" s="9">
        <f t="shared" si="22"/>
        <v>249.2</v>
      </c>
      <c r="V19" s="9">
        <f t="shared" si="22"/>
        <v>32.1</v>
      </c>
      <c r="W19" s="9">
        <f t="shared" si="22"/>
        <v>126.6</v>
      </c>
      <c r="X19" s="9">
        <f t="shared" si="22"/>
        <v>97.7</v>
      </c>
      <c r="Y19" s="9">
        <f t="shared" si="22"/>
        <v>24.9</v>
      </c>
      <c r="Z19" s="9">
        <f t="shared" si="22"/>
        <v>115</v>
      </c>
      <c r="AA19" s="9">
        <f t="shared" si="22"/>
        <v>174.3</v>
      </c>
      <c r="AB19" s="9">
        <f t="shared" si="22"/>
        <v>99.7</v>
      </c>
      <c r="AC19" s="9">
        <f t="shared" si="22"/>
        <v>80.8</v>
      </c>
      <c r="AD19" s="9">
        <f t="shared" si="22"/>
        <v>54.5</v>
      </c>
      <c r="AP19" s="2">
        <f>AVERAGE(AP21:AP30)</f>
        <v>0.27631557179771704</v>
      </c>
      <c r="AQ19" s="2">
        <f t="shared" ref="AQ19:AR19" si="23">AVERAGE(AQ21:AQ30)</f>
        <v>0.56877656702648915</v>
      </c>
      <c r="AR19" s="2">
        <f t="shared" si="23"/>
        <v>0.15490786117579383</v>
      </c>
      <c r="AS19" s="4" t="s">
        <v>62</v>
      </c>
      <c r="AU19" s="9" t="s">
        <v>72</v>
      </c>
      <c r="AV19" s="9">
        <f>AVERAGE(AV21:AV30)</f>
        <v>55.1</v>
      </c>
      <c r="AW19" s="9">
        <f t="shared" ref="AW19:AY19" si="24">AVERAGE(AW21:AW30)</f>
        <v>45</v>
      </c>
      <c r="AX19" s="9">
        <f t="shared" si="24"/>
        <v>0.4</v>
      </c>
      <c r="AY19" s="9">
        <f t="shared" si="24"/>
        <v>0.2</v>
      </c>
    </row>
    <row r="20" spans="1:51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13</v>
      </c>
      <c r="O20" s="5" t="s">
        <v>14</v>
      </c>
      <c r="P20" s="5" t="s">
        <v>15</v>
      </c>
      <c r="Q20" s="5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F20" t="s">
        <v>48</v>
      </c>
      <c r="AG20" t="s">
        <v>49</v>
      </c>
      <c r="AH20" t="s">
        <v>50</v>
      </c>
      <c r="AI20" t="s">
        <v>52</v>
      </c>
      <c r="AJ20" t="s">
        <v>53</v>
      </c>
      <c r="AK20" t="s">
        <v>54</v>
      </c>
      <c r="AL20" t="s">
        <v>55</v>
      </c>
      <c r="AM20" t="s">
        <v>56</v>
      </c>
      <c r="AN20" t="s">
        <v>57</v>
      </c>
      <c r="AO20" t="s">
        <v>58</v>
      </c>
      <c r="AP20" t="s">
        <v>59</v>
      </c>
      <c r="AQ20" t="s">
        <v>60</v>
      </c>
      <c r="AR20" t="s">
        <v>61</v>
      </c>
      <c r="AV20" s="7" t="s">
        <v>69</v>
      </c>
      <c r="AW20" s="7" t="s">
        <v>70</v>
      </c>
      <c r="AX20" s="7" t="s">
        <v>77</v>
      </c>
      <c r="AY20" s="7" t="s">
        <v>71</v>
      </c>
    </row>
    <row r="21" spans="1:51">
      <c r="A21" s="5">
        <v>1</v>
      </c>
      <c r="B21" s="5">
        <v>1</v>
      </c>
      <c r="C21" s="5">
        <v>3</v>
      </c>
      <c r="D21" s="5">
        <v>7</v>
      </c>
      <c r="E21" s="5">
        <v>1</v>
      </c>
      <c r="F21" s="5">
        <v>7</v>
      </c>
      <c r="G21" s="5">
        <v>6</v>
      </c>
      <c r="H21" s="5">
        <v>1</v>
      </c>
      <c r="I21" s="5">
        <v>2</v>
      </c>
      <c r="J21" s="5">
        <v>7</v>
      </c>
      <c r="K21" s="5">
        <v>7</v>
      </c>
      <c r="L21" s="5">
        <v>5</v>
      </c>
      <c r="M21" s="5">
        <v>1</v>
      </c>
      <c r="N21" s="5">
        <v>9</v>
      </c>
      <c r="O21" s="5">
        <v>55</v>
      </c>
      <c r="P21" s="5">
        <v>12</v>
      </c>
      <c r="Q21" s="5">
        <v>24</v>
      </c>
      <c r="S21">
        <f>$N21*B21</f>
        <v>9</v>
      </c>
      <c r="T21">
        <f>$N21*C21</f>
        <v>27</v>
      </c>
      <c r="U21">
        <f>$N21*D21</f>
        <v>63</v>
      </c>
      <c r="V21">
        <f>$O21*E21</f>
        <v>55</v>
      </c>
      <c r="W21">
        <f t="shared" ref="W21:X21" si="25">$O21*F21</f>
        <v>385</v>
      </c>
      <c r="X21">
        <f t="shared" si="25"/>
        <v>330</v>
      </c>
      <c r="Y21">
        <f>$P21*H21</f>
        <v>12</v>
      </c>
      <c r="Z21">
        <f t="shared" ref="Z21:AA21" si="26">$P21*I21</f>
        <v>24</v>
      </c>
      <c r="AA21">
        <f t="shared" si="26"/>
        <v>84</v>
      </c>
      <c r="AB21">
        <f>$Q21*K21</f>
        <v>168</v>
      </c>
      <c r="AC21">
        <f t="shared" ref="AC21:AD21" si="27">$Q21*L21</f>
        <v>120</v>
      </c>
      <c r="AD21">
        <f t="shared" si="27"/>
        <v>24</v>
      </c>
      <c r="AF21">
        <f t="array" ref="AF21:AH30">MMULT(S21:AD30,H2:J13)</f>
        <v>646</v>
      </c>
      <c r="AG21">
        <v>556</v>
      </c>
      <c r="AH21">
        <v>502</v>
      </c>
      <c r="AI21">
        <f>$M$1*AF21</f>
        <v>8.9722222222222214</v>
      </c>
      <c r="AJ21">
        <f t="shared" ref="AJ21:AK21" si="28">$M$1*AG21</f>
        <v>7.7222222222222214</v>
      </c>
      <c r="AK21">
        <f t="shared" si="28"/>
        <v>6.9722222222222214</v>
      </c>
      <c r="AL21">
        <f>EXP(AI21)</f>
        <v>7881.0957064093373</v>
      </c>
      <c r="AM21">
        <f t="shared" ref="AM21:AN21" si="29">EXP(AJ21)</f>
        <v>2257.9717244005233</v>
      </c>
      <c r="AN21">
        <f t="shared" si="29"/>
        <v>1066.5903196417598</v>
      </c>
      <c r="AO21">
        <f>SUM(AL21:AN21)</f>
        <v>11205.657750451621</v>
      </c>
      <c r="AP21">
        <f>AL21/$AO21</f>
        <v>0.70331397602177403</v>
      </c>
      <c r="AQ21">
        <f t="shared" ref="AQ21:AR21" si="30">AM21/$AO21</f>
        <v>0.20150282782905093</v>
      </c>
      <c r="AR21">
        <f t="shared" si="30"/>
        <v>9.5183196149175017E-2</v>
      </c>
      <c r="AV21">
        <v>63</v>
      </c>
      <c r="AW21">
        <v>50</v>
      </c>
      <c r="AX21">
        <v>0</v>
      </c>
      <c r="AY21">
        <v>0</v>
      </c>
    </row>
    <row r="22" spans="1:51">
      <c r="A22" s="5">
        <v>2</v>
      </c>
      <c r="B22" s="5">
        <v>1</v>
      </c>
      <c r="C22" s="5">
        <v>6</v>
      </c>
      <c r="D22" s="5">
        <v>7</v>
      </c>
      <c r="E22" s="5">
        <v>1</v>
      </c>
      <c r="F22" s="5">
        <v>7</v>
      </c>
      <c r="G22" s="5">
        <v>6</v>
      </c>
      <c r="H22" s="5">
        <v>1</v>
      </c>
      <c r="I22" s="5">
        <v>6</v>
      </c>
      <c r="J22" s="5">
        <v>7</v>
      </c>
      <c r="K22" s="5">
        <v>7</v>
      </c>
      <c r="L22" s="5">
        <v>5</v>
      </c>
      <c r="M22" s="5">
        <v>1</v>
      </c>
      <c r="N22" s="5">
        <v>12</v>
      </c>
      <c r="O22" s="5">
        <v>35</v>
      </c>
      <c r="P22" s="5">
        <v>21</v>
      </c>
      <c r="Q22" s="5">
        <v>31</v>
      </c>
      <c r="S22">
        <f t="shared" ref="S22:S30" si="31">$N22*B22</f>
        <v>12</v>
      </c>
      <c r="T22">
        <f t="shared" ref="T22:U30" si="32">$N22*C22</f>
        <v>72</v>
      </c>
      <c r="U22">
        <f t="shared" si="32"/>
        <v>84</v>
      </c>
      <c r="V22">
        <f t="shared" ref="V22:V30" si="33">$O22*E22</f>
        <v>35</v>
      </c>
      <c r="W22">
        <f t="shared" ref="W22:W30" si="34">$O22*F22</f>
        <v>245</v>
      </c>
      <c r="X22">
        <f t="shared" ref="X22:X30" si="35">$O22*G22</f>
        <v>210</v>
      </c>
      <c r="Y22">
        <f t="shared" ref="Y22:Y30" si="36">$P22*H22</f>
        <v>21</v>
      </c>
      <c r="Z22">
        <f t="shared" ref="Z22:Z30" si="37">$P22*I22</f>
        <v>126</v>
      </c>
      <c r="AA22">
        <f t="shared" ref="AA22:AA30" si="38">$P22*J22</f>
        <v>147</v>
      </c>
      <c r="AB22">
        <f t="shared" ref="AB22:AB30" si="39">$Q22*K22</f>
        <v>217</v>
      </c>
      <c r="AC22">
        <f t="shared" ref="AC22:AC30" si="40">$Q22*L22</f>
        <v>155</v>
      </c>
      <c r="AD22">
        <f t="shared" ref="AD22:AD30" si="41">$Q22*M22</f>
        <v>31</v>
      </c>
      <c r="AF22">
        <v>621</v>
      </c>
      <c r="AG22">
        <v>598</v>
      </c>
      <c r="AH22">
        <v>435</v>
      </c>
      <c r="AI22">
        <f t="shared" ref="AI22:AI30" si="42">$M$1*AF22</f>
        <v>8.625</v>
      </c>
      <c r="AJ22">
        <f t="shared" ref="AJ22:AJ30" si="43">$M$1*AG22</f>
        <v>8.3055555555555554</v>
      </c>
      <c r="AK22">
        <f t="shared" ref="AK22:AK30" si="44">$M$1*AH22</f>
        <v>6.0416666666666661</v>
      </c>
      <c r="AL22">
        <f t="shared" ref="AL22:AL30" si="45">EXP(AI22)</f>
        <v>5569.1627085660039</v>
      </c>
      <c r="AM22">
        <f t="shared" ref="AM22:AM30" si="46">EXP(AJ22)</f>
        <v>4046.2894524048147</v>
      </c>
      <c r="AN22">
        <f t="shared" ref="AN22:AN30" si="47">EXP(AK22)</f>
        <v>420.59344012038287</v>
      </c>
      <c r="AO22">
        <f t="shared" ref="AO22:AO30" si="48">SUM(AL22:AN22)</f>
        <v>10036.045601091202</v>
      </c>
      <c r="AP22">
        <f t="shared" ref="AP22:AP30" si="49">AL22/$AO22</f>
        <v>0.55491604262544192</v>
      </c>
      <c r="AQ22">
        <f t="shared" ref="AQ22:AQ30" si="50">AM22/$AO22</f>
        <v>0.40317567428797541</v>
      </c>
      <c r="AR22">
        <f t="shared" ref="AR22:AR30" si="51">AN22/$AO22</f>
        <v>4.1908283086582676E-2</v>
      </c>
      <c r="AV22">
        <v>64</v>
      </c>
      <c r="AW22">
        <v>50</v>
      </c>
      <c r="AX22">
        <v>0</v>
      </c>
      <c r="AY22">
        <v>0</v>
      </c>
    </row>
    <row r="23" spans="1:51">
      <c r="A23" s="5">
        <v>3</v>
      </c>
      <c r="B23" s="5">
        <v>1</v>
      </c>
      <c r="C23" s="5">
        <v>6</v>
      </c>
      <c r="D23" s="5">
        <v>7</v>
      </c>
      <c r="E23" s="5">
        <v>7</v>
      </c>
      <c r="F23" s="5">
        <v>4</v>
      </c>
      <c r="G23" s="5">
        <v>1</v>
      </c>
      <c r="H23" s="5">
        <v>1</v>
      </c>
      <c r="I23" s="5">
        <v>3</v>
      </c>
      <c r="J23" s="5">
        <v>7</v>
      </c>
      <c r="K23" s="5">
        <v>1</v>
      </c>
      <c r="L23" s="5">
        <v>3</v>
      </c>
      <c r="M23" s="5">
        <v>7</v>
      </c>
      <c r="N23" s="5">
        <v>71</v>
      </c>
      <c r="O23" s="5">
        <v>6</v>
      </c>
      <c r="P23" s="5">
        <v>10</v>
      </c>
      <c r="Q23" s="5">
        <v>12</v>
      </c>
      <c r="S23">
        <f t="shared" si="31"/>
        <v>71</v>
      </c>
      <c r="T23">
        <f t="shared" si="32"/>
        <v>426</v>
      </c>
      <c r="U23">
        <f t="shared" si="32"/>
        <v>497</v>
      </c>
      <c r="V23">
        <f t="shared" si="33"/>
        <v>42</v>
      </c>
      <c r="W23">
        <f t="shared" si="34"/>
        <v>24</v>
      </c>
      <c r="X23">
        <f t="shared" si="35"/>
        <v>6</v>
      </c>
      <c r="Y23">
        <f t="shared" si="36"/>
        <v>10</v>
      </c>
      <c r="Z23">
        <f t="shared" si="37"/>
        <v>30</v>
      </c>
      <c r="AA23">
        <f t="shared" si="38"/>
        <v>70</v>
      </c>
      <c r="AB23">
        <f t="shared" si="39"/>
        <v>12</v>
      </c>
      <c r="AC23">
        <f t="shared" si="40"/>
        <v>36</v>
      </c>
      <c r="AD23">
        <f t="shared" si="41"/>
        <v>84</v>
      </c>
      <c r="AF23">
        <v>177</v>
      </c>
      <c r="AG23">
        <v>516</v>
      </c>
      <c r="AH23">
        <v>249</v>
      </c>
      <c r="AI23">
        <f t="shared" si="42"/>
        <v>2.458333333333333</v>
      </c>
      <c r="AJ23">
        <f t="shared" si="43"/>
        <v>7.1666666666666661</v>
      </c>
      <c r="AK23">
        <f t="shared" si="44"/>
        <v>3.458333333333333</v>
      </c>
      <c r="AL23">
        <f t="shared" si="45"/>
        <v>11.685319768402517</v>
      </c>
      <c r="AM23">
        <f t="shared" si="46"/>
        <v>1295.5190008032005</v>
      </c>
      <c r="AN23">
        <f t="shared" si="47"/>
        <v>31.763992386181819</v>
      </c>
      <c r="AO23">
        <f t="shared" si="48"/>
        <v>1338.9683129577847</v>
      </c>
      <c r="AP23">
        <f t="shared" si="49"/>
        <v>8.7271070236080595E-3</v>
      </c>
      <c r="AQ23">
        <f t="shared" si="50"/>
        <v>0.96755015653910093</v>
      </c>
      <c r="AR23">
        <f t="shared" si="51"/>
        <v>2.372273643729109E-2</v>
      </c>
      <c r="AV23">
        <v>45</v>
      </c>
      <c r="AW23">
        <v>37</v>
      </c>
      <c r="AX23">
        <v>0</v>
      </c>
      <c r="AY23">
        <v>1</v>
      </c>
    </row>
    <row r="24" spans="1:51">
      <c r="A24" s="5">
        <v>4</v>
      </c>
      <c r="B24" s="5">
        <v>1</v>
      </c>
      <c r="C24" s="5">
        <v>6</v>
      </c>
      <c r="D24" s="5">
        <v>7</v>
      </c>
      <c r="E24" s="5">
        <v>7</v>
      </c>
      <c r="F24" s="5">
        <v>1</v>
      </c>
      <c r="G24" s="5">
        <v>3</v>
      </c>
      <c r="H24" s="5">
        <v>1</v>
      </c>
      <c r="I24" s="5">
        <v>5</v>
      </c>
      <c r="J24" s="5">
        <v>7</v>
      </c>
      <c r="K24" s="5">
        <v>7</v>
      </c>
      <c r="L24" s="5">
        <v>1</v>
      </c>
      <c r="M24" s="5">
        <v>5</v>
      </c>
      <c r="N24" s="5">
        <v>17</v>
      </c>
      <c r="O24" s="5">
        <v>4</v>
      </c>
      <c r="P24" s="5">
        <v>56</v>
      </c>
      <c r="Q24" s="5">
        <v>23</v>
      </c>
      <c r="S24">
        <f t="shared" si="31"/>
        <v>17</v>
      </c>
      <c r="T24">
        <f t="shared" si="32"/>
        <v>102</v>
      </c>
      <c r="U24">
        <f t="shared" si="32"/>
        <v>119</v>
      </c>
      <c r="V24">
        <f t="shared" si="33"/>
        <v>28</v>
      </c>
      <c r="W24">
        <f t="shared" si="34"/>
        <v>4</v>
      </c>
      <c r="X24">
        <f t="shared" si="35"/>
        <v>12</v>
      </c>
      <c r="Y24">
        <f t="shared" si="36"/>
        <v>56</v>
      </c>
      <c r="Z24">
        <f t="shared" si="37"/>
        <v>280</v>
      </c>
      <c r="AA24">
        <f t="shared" si="38"/>
        <v>392</v>
      </c>
      <c r="AB24">
        <f t="shared" si="39"/>
        <v>161</v>
      </c>
      <c r="AC24">
        <f t="shared" si="40"/>
        <v>23</v>
      </c>
      <c r="AD24">
        <f t="shared" si="41"/>
        <v>115</v>
      </c>
      <c r="AF24">
        <v>574</v>
      </c>
      <c r="AG24">
        <v>409</v>
      </c>
      <c r="AH24">
        <v>528</v>
      </c>
      <c r="AI24">
        <f t="shared" si="42"/>
        <v>7.9722222222222214</v>
      </c>
      <c r="AJ24">
        <f t="shared" si="43"/>
        <v>5.6805555555555554</v>
      </c>
      <c r="AK24">
        <f t="shared" si="44"/>
        <v>7.333333333333333</v>
      </c>
      <c r="AL24">
        <f t="shared" si="45"/>
        <v>2899.2930842925202</v>
      </c>
      <c r="AM24">
        <f t="shared" si="46"/>
        <v>293.11222482245921</v>
      </c>
      <c r="AN24">
        <f t="shared" si="47"/>
        <v>1530.4748616641584</v>
      </c>
      <c r="AO24">
        <f t="shared" si="48"/>
        <v>4722.8801707791381</v>
      </c>
      <c r="AP24">
        <f t="shared" si="49"/>
        <v>0.6138824148515758</v>
      </c>
      <c r="AQ24">
        <f t="shared" si="50"/>
        <v>6.2062176939395905E-2</v>
      </c>
      <c r="AR24">
        <f t="shared" si="51"/>
        <v>0.32405540820902823</v>
      </c>
      <c r="AV24">
        <v>59</v>
      </c>
      <c r="AW24">
        <v>50</v>
      </c>
      <c r="AX24">
        <v>1</v>
      </c>
      <c r="AY24">
        <v>0</v>
      </c>
    </row>
    <row r="25" spans="1:51">
      <c r="A25" s="5">
        <v>5</v>
      </c>
      <c r="B25" s="5">
        <v>1</v>
      </c>
      <c r="C25" s="5">
        <v>4</v>
      </c>
      <c r="D25" s="5">
        <v>7</v>
      </c>
      <c r="E25" s="5">
        <v>1</v>
      </c>
      <c r="F25" s="5">
        <v>7</v>
      </c>
      <c r="G25" s="5">
        <v>2</v>
      </c>
      <c r="H25" s="5">
        <v>1</v>
      </c>
      <c r="I25" s="5">
        <v>3</v>
      </c>
      <c r="J25" s="5">
        <v>7</v>
      </c>
      <c r="K25" s="5">
        <v>3</v>
      </c>
      <c r="L25" s="5">
        <v>1</v>
      </c>
      <c r="M25" s="5">
        <v>7</v>
      </c>
      <c r="N25" s="5">
        <v>59</v>
      </c>
      <c r="O25" s="5">
        <v>20</v>
      </c>
      <c r="P25" s="5">
        <v>9</v>
      </c>
      <c r="Q25" s="5">
        <v>12</v>
      </c>
      <c r="S25">
        <f t="shared" si="31"/>
        <v>59</v>
      </c>
      <c r="T25">
        <f t="shared" si="32"/>
        <v>236</v>
      </c>
      <c r="U25">
        <f t="shared" si="32"/>
        <v>413</v>
      </c>
      <c r="V25">
        <f t="shared" si="33"/>
        <v>20</v>
      </c>
      <c r="W25">
        <f t="shared" si="34"/>
        <v>140</v>
      </c>
      <c r="X25">
        <f t="shared" si="35"/>
        <v>40</v>
      </c>
      <c r="Y25">
        <f t="shared" si="36"/>
        <v>9</v>
      </c>
      <c r="Z25">
        <f t="shared" si="37"/>
        <v>27</v>
      </c>
      <c r="AA25">
        <f t="shared" si="38"/>
        <v>63</v>
      </c>
      <c r="AB25">
        <f t="shared" si="39"/>
        <v>36</v>
      </c>
      <c r="AC25">
        <f t="shared" si="40"/>
        <v>12</v>
      </c>
      <c r="AD25">
        <f t="shared" si="41"/>
        <v>84</v>
      </c>
      <c r="AF25">
        <v>298</v>
      </c>
      <c r="AG25">
        <v>415</v>
      </c>
      <c r="AH25">
        <v>346</v>
      </c>
      <c r="AI25">
        <f t="shared" si="42"/>
        <v>4.1388888888888884</v>
      </c>
      <c r="AJ25">
        <f t="shared" si="43"/>
        <v>5.7638888888888884</v>
      </c>
      <c r="AK25">
        <f t="shared" si="44"/>
        <v>4.8055555555555554</v>
      </c>
      <c r="AL25">
        <f t="shared" si="45"/>
        <v>62.733079289299816</v>
      </c>
      <c r="AM25">
        <f t="shared" si="46"/>
        <v>318.58486412370763</v>
      </c>
      <c r="AN25">
        <f t="shared" si="47"/>
        <v>122.18735403195136</v>
      </c>
      <c r="AO25">
        <f t="shared" si="48"/>
        <v>503.50529744495884</v>
      </c>
      <c r="AP25">
        <f t="shared" si="49"/>
        <v>0.12459268970483382</v>
      </c>
      <c r="AQ25">
        <f t="shared" si="50"/>
        <v>0.63273388729049873</v>
      </c>
      <c r="AR25">
        <f t="shared" si="51"/>
        <v>0.24267342300466735</v>
      </c>
      <c r="AV25">
        <v>46</v>
      </c>
      <c r="AW25">
        <v>41</v>
      </c>
      <c r="AX25">
        <v>1</v>
      </c>
      <c r="AY25">
        <v>0</v>
      </c>
    </row>
    <row r="26" spans="1:51">
      <c r="A26" s="5">
        <v>6</v>
      </c>
      <c r="B26" s="5">
        <v>1</v>
      </c>
      <c r="C26" s="5">
        <v>5</v>
      </c>
      <c r="D26" s="5">
        <v>7</v>
      </c>
      <c r="E26" s="5">
        <v>1</v>
      </c>
      <c r="F26" s="5">
        <v>7</v>
      </c>
      <c r="G26" s="5">
        <v>7</v>
      </c>
      <c r="H26" s="5">
        <v>1</v>
      </c>
      <c r="I26" s="5">
        <v>4</v>
      </c>
      <c r="J26" s="5">
        <v>7</v>
      </c>
      <c r="K26" s="5">
        <v>3</v>
      </c>
      <c r="L26" s="5">
        <v>1</v>
      </c>
      <c r="M26" s="5">
        <v>7</v>
      </c>
      <c r="N26" s="5">
        <v>11</v>
      </c>
      <c r="O26" s="5">
        <v>0</v>
      </c>
      <c r="P26" s="5">
        <v>70</v>
      </c>
      <c r="Q26" s="5">
        <v>19</v>
      </c>
      <c r="S26">
        <f t="shared" si="31"/>
        <v>11</v>
      </c>
      <c r="T26">
        <f t="shared" si="32"/>
        <v>55</v>
      </c>
      <c r="U26">
        <f t="shared" si="32"/>
        <v>77</v>
      </c>
      <c r="V26">
        <f t="shared" si="33"/>
        <v>0</v>
      </c>
      <c r="W26">
        <f t="shared" si="34"/>
        <v>0</v>
      </c>
      <c r="X26">
        <f t="shared" si="35"/>
        <v>0</v>
      </c>
      <c r="Y26">
        <f t="shared" si="36"/>
        <v>70</v>
      </c>
      <c r="Z26">
        <f t="shared" si="37"/>
        <v>280</v>
      </c>
      <c r="AA26">
        <f t="shared" si="38"/>
        <v>490</v>
      </c>
      <c r="AB26">
        <f t="shared" si="39"/>
        <v>57</v>
      </c>
      <c r="AC26">
        <f t="shared" si="40"/>
        <v>19</v>
      </c>
      <c r="AD26">
        <f t="shared" si="41"/>
        <v>133</v>
      </c>
      <c r="AF26">
        <v>558</v>
      </c>
      <c r="AG26">
        <v>354</v>
      </c>
      <c r="AH26">
        <v>634</v>
      </c>
      <c r="AI26">
        <f t="shared" si="42"/>
        <v>7.75</v>
      </c>
      <c r="AJ26">
        <f t="shared" si="43"/>
        <v>4.9166666666666661</v>
      </c>
      <c r="AK26">
        <f t="shared" si="44"/>
        <v>8.8055555555555554</v>
      </c>
      <c r="AL26">
        <f t="shared" si="45"/>
        <v>2321.572414611057</v>
      </c>
      <c r="AM26">
        <f t="shared" si="46"/>
        <v>136.54669808981862</v>
      </c>
      <c r="AN26">
        <f t="shared" si="47"/>
        <v>6671.2034875893924</v>
      </c>
      <c r="AO26">
        <f t="shared" si="48"/>
        <v>9129.3226002902684</v>
      </c>
      <c r="AP26">
        <f t="shared" si="49"/>
        <v>0.25429843113849893</v>
      </c>
      <c r="AQ26">
        <f t="shared" si="50"/>
        <v>1.4956936463771922E-2</v>
      </c>
      <c r="AR26">
        <f t="shared" si="51"/>
        <v>0.73074463239772913</v>
      </c>
      <c r="AV26">
        <v>68</v>
      </c>
      <c r="AW26">
        <v>45</v>
      </c>
      <c r="AX26">
        <v>1</v>
      </c>
      <c r="AY26">
        <v>1</v>
      </c>
    </row>
    <row r="27" spans="1:51">
      <c r="A27" s="5">
        <v>7</v>
      </c>
      <c r="B27" s="5">
        <v>1</v>
      </c>
      <c r="C27" s="5">
        <v>7</v>
      </c>
      <c r="D27" s="5">
        <v>7</v>
      </c>
      <c r="E27" s="5">
        <v>1</v>
      </c>
      <c r="F27" s="5">
        <v>7</v>
      </c>
      <c r="G27" s="5">
        <v>7</v>
      </c>
      <c r="H27" s="5">
        <v>1</v>
      </c>
      <c r="I27" s="5">
        <v>3</v>
      </c>
      <c r="J27" s="5">
        <v>7</v>
      </c>
      <c r="K27" s="5">
        <v>3</v>
      </c>
      <c r="L27" s="5">
        <v>7</v>
      </c>
      <c r="M27" s="5">
        <v>1</v>
      </c>
      <c r="N27" s="5">
        <v>57</v>
      </c>
      <c r="O27" s="5">
        <v>16</v>
      </c>
      <c r="P27" s="5">
        <v>10</v>
      </c>
      <c r="Q27" s="5">
        <v>17</v>
      </c>
      <c r="S27">
        <f t="shared" si="31"/>
        <v>57</v>
      </c>
      <c r="T27">
        <f t="shared" si="32"/>
        <v>399</v>
      </c>
      <c r="U27">
        <f t="shared" si="32"/>
        <v>399</v>
      </c>
      <c r="V27">
        <f t="shared" si="33"/>
        <v>16</v>
      </c>
      <c r="W27">
        <f t="shared" si="34"/>
        <v>112</v>
      </c>
      <c r="X27">
        <f t="shared" si="35"/>
        <v>112</v>
      </c>
      <c r="Y27">
        <f t="shared" si="36"/>
        <v>10</v>
      </c>
      <c r="Z27">
        <f t="shared" si="37"/>
        <v>30</v>
      </c>
      <c r="AA27">
        <f t="shared" si="38"/>
        <v>70</v>
      </c>
      <c r="AB27">
        <f t="shared" si="39"/>
        <v>51</v>
      </c>
      <c r="AC27">
        <f t="shared" si="40"/>
        <v>119</v>
      </c>
      <c r="AD27">
        <f t="shared" si="41"/>
        <v>17</v>
      </c>
      <c r="AF27">
        <v>290</v>
      </c>
      <c r="AG27">
        <v>660</v>
      </c>
      <c r="AH27">
        <v>256</v>
      </c>
      <c r="AI27">
        <f t="shared" si="42"/>
        <v>4.0277777777777777</v>
      </c>
      <c r="AJ27">
        <f t="shared" si="43"/>
        <v>9.1666666666666661</v>
      </c>
      <c r="AK27">
        <f t="shared" si="44"/>
        <v>3.5555555555555554</v>
      </c>
      <c r="AL27">
        <f t="shared" si="45"/>
        <v>56.136025812898758</v>
      </c>
      <c r="AM27">
        <f t="shared" si="46"/>
        <v>9572.6625741654298</v>
      </c>
      <c r="AN27">
        <f t="shared" si="47"/>
        <v>35.007263045808351</v>
      </c>
      <c r="AO27">
        <f t="shared" si="48"/>
        <v>9663.8058630241376</v>
      </c>
      <c r="AP27">
        <f t="shared" si="49"/>
        <v>5.8088941984738782E-3</v>
      </c>
      <c r="AQ27">
        <f t="shared" si="50"/>
        <v>0.99056859273141629</v>
      </c>
      <c r="AR27">
        <f t="shared" si="51"/>
        <v>3.6225130701097686E-3</v>
      </c>
      <c r="AV27">
        <v>45</v>
      </c>
      <c r="AW27">
        <v>41</v>
      </c>
      <c r="AX27">
        <v>0</v>
      </c>
      <c r="AY27">
        <v>0</v>
      </c>
    </row>
    <row r="28" spans="1:51">
      <c r="A28" s="5">
        <v>8</v>
      </c>
      <c r="B28" s="5">
        <v>1</v>
      </c>
      <c r="C28" s="5">
        <v>6</v>
      </c>
      <c r="D28" s="5">
        <v>7</v>
      </c>
      <c r="E28" s="5">
        <v>1</v>
      </c>
      <c r="F28" s="5">
        <v>7</v>
      </c>
      <c r="G28" s="5">
        <v>2</v>
      </c>
      <c r="H28" s="5">
        <v>1</v>
      </c>
      <c r="I28" s="5">
        <v>6</v>
      </c>
      <c r="J28" s="5">
        <v>7</v>
      </c>
      <c r="K28" s="5">
        <v>5</v>
      </c>
      <c r="L28" s="5">
        <v>7</v>
      </c>
      <c r="M28" s="5">
        <v>1</v>
      </c>
      <c r="N28" s="5">
        <v>41</v>
      </c>
      <c r="O28" s="5">
        <v>15</v>
      </c>
      <c r="P28" s="5">
        <v>31</v>
      </c>
      <c r="Q28" s="5">
        <v>12</v>
      </c>
      <c r="S28">
        <f t="shared" si="31"/>
        <v>41</v>
      </c>
      <c r="T28">
        <f t="shared" si="32"/>
        <v>246</v>
      </c>
      <c r="U28">
        <f t="shared" si="32"/>
        <v>287</v>
      </c>
      <c r="V28">
        <f t="shared" si="33"/>
        <v>15</v>
      </c>
      <c r="W28">
        <f t="shared" si="34"/>
        <v>105</v>
      </c>
      <c r="X28">
        <f t="shared" si="35"/>
        <v>30</v>
      </c>
      <c r="Y28">
        <f t="shared" si="36"/>
        <v>31</v>
      </c>
      <c r="Z28">
        <f t="shared" si="37"/>
        <v>186</v>
      </c>
      <c r="AA28">
        <f t="shared" si="38"/>
        <v>217</v>
      </c>
      <c r="AB28">
        <f t="shared" si="39"/>
        <v>60</v>
      </c>
      <c r="AC28">
        <f t="shared" si="40"/>
        <v>84</v>
      </c>
      <c r="AD28">
        <f t="shared" si="41"/>
        <v>12</v>
      </c>
      <c r="AF28">
        <v>423</v>
      </c>
      <c r="AG28">
        <v>621</v>
      </c>
      <c r="AH28">
        <v>375</v>
      </c>
      <c r="AI28">
        <f t="shared" si="42"/>
        <v>5.875</v>
      </c>
      <c r="AJ28">
        <f t="shared" si="43"/>
        <v>8.625</v>
      </c>
      <c r="AK28">
        <f t="shared" si="44"/>
        <v>5.208333333333333</v>
      </c>
      <c r="AL28">
        <f t="shared" si="45"/>
        <v>356.0246606707791</v>
      </c>
      <c r="AM28">
        <f t="shared" si="46"/>
        <v>5569.1627085660039</v>
      </c>
      <c r="AN28">
        <f t="shared" si="47"/>
        <v>182.78915558614753</v>
      </c>
      <c r="AO28">
        <f t="shared" si="48"/>
        <v>6107.9765248229305</v>
      </c>
      <c r="AP28">
        <f t="shared" si="49"/>
        <v>5.8288478880671568E-2</v>
      </c>
      <c r="AQ28">
        <f t="shared" si="50"/>
        <v>0.911785218219622</v>
      </c>
      <c r="AR28">
        <f t="shared" si="51"/>
        <v>2.9926302899706474E-2</v>
      </c>
      <c r="AV28">
        <v>47</v>
      </c>
      <c r="AW28">
        <v>44</v>
      </c>
      <c r="AX28">
        <v>0</v>
      </c>
      <c r="AY28">
        <v>0</v>
      </c>
    </row>
    <row r="29" spans="1:51">
      <c r="A29" s="5">
        <v>9</v>
      </c>
      <c r="B29" s="5">
        <v>1</v>
      </c>
      <c r="C29" s="5">
        <v>5</v>
      </c>
      <c r="D29" s="5">
        <v>7</v>
      </c>
      <c r="E29" s="5">
        <v>1</v>
      </c>
      <c r="F29" s="5">
        <v>5</v>
      </c>
      <c r="G29" s="5">
        <v>7</v>
      </c>
      <c r="H29" s="5">
        <v>1</v>
      </c>
      <c r="I29" s="5">
        <v>6</v>
      </c>
      <c r="J29" s="5">
        <v>7</v>
      </c>
      <c r="K29" s="5">
        <v>7</v>
      </c>
      <c r="L29" s="5">
        <v>4</v>
      </c>
      <c r="M29" s="5">
        <v>1</v>
      </c>
      <c r="N29" s="5">
        <v>26</v>
      </c>
      <c r="O29" s="5">
        <v>32</v>
      </c>
      <c r="P29" s="5">
        <v>17</v>
      </c>
      <c r="Q29" s="5">
        <v>25</v>
      </c>
      <c r="S29">
        <f t="shared" si="31"/>
        <v>26</v>
      </c>
      <c r="T29">
        <f t="shared" si="32"/>
        <v>130</v>
      </c>
      <c r="U29">
        <f t="shared" si="32"/>
        <v>182</v>
      </c>
      <c r="V29">
        <f t="shared" si="33"/>
        <v>32</v>
      </c>
      <c r="W29">
        <f t="shared" si="34"/>
        <v>160</v>
      </c>
      <c r="X29">
        <f t="shared" si="35"/>
        <v>224</v>
      </c>
      <c r="Y29">
        <f t="shared" si="36"/>
        <v>17</v>
      </c>
      <c r="Z29">
        <f t="shared" si="37"/>
        <v>102</v>
      </c>
      <c r="AA29">
        <f t="shared" si="38"/>
        <v>119</v>
      </c>
      <c r="AB29">
        <f t="shared" si="39"/>
        <v>175</v>
      </c>
      <c r="AC29">
        <f t="shared" si="40"/>
        <v>100</v>
      </c>
      <c r="AD29">
        <f t="shared" si="41"/>
        <v>25</v>
      </c>
      <c r="AF29">
        <v>480</v>
      </c>
      <c r="AG29">
        <v>492</v>
      </c>
      <c r="AH29">
        <v>330</v>
      </c>
      <c r="AI29">
        <f t="shared" si="42"/>
        <v>6.6666666666666661</v>
      </c>
      <c r="AJ29">
        <f t="shared" si="43"/>
        <v>6.833333333333333</v>
      </c>
      <c r="AK29">
        <f t="shared" si="44"/>
        <v>4.583333333333333</v>
      </c>
      <c r="AL29">
        <f t="shared" si="45"/>
        <v>785.77199422741683</v>
      </c>
      <c r="AM29">
        <f t="shared" si="46"/>
        <v>928.27992751876343</v>
      </c>
      <c r="AN29">
        <f t="shared" si="47"/>
        <v>97.839984536821291</v>
      </c>
      <c r="AO29">
        <f t="shared" si="48"/>
        <v>1811.8919062830014</v>
      </c>
      <c r="AP29">
        <f t="shared" si="49"/>
        <v>0.43367487403781485</v>
      </c>
      <c r="AQ29">
        <f t="shared" si="50"/>
        <v>0.51232632824277013</v>
      </c>
      <c r="AR29">
        <f t="shared" si="51"/>
        <v>5.399879771941514E-2</v>
      </c>
      <c r="AV29">
        <v>67</v>
      </c>
      <c r="AW29">
        <v>51</v>
      </c>
      <c r="AX29">
        <v>0</v>
      </c>
      <c r="AY29">
        <v>0</v>
      </c>
    </row>
    <row r="30" spans="1:51">
      <c r="A30" s="5">
        <v>10</v>
      </c>
      <c r="B30" s="5">
        <v>1</v>
      </c>
      <c r="C30" s="5">
        <v>7</v>
      </c>
      <c r="D30" s="5">
        <v>7</v>
      </c>
      <c r="E30" s="5">
        <v>6</v>
      </c>
      <c r="F30" s="5">
        <v>7</v>
      </c>
      <c r="G30" s="5">
        <v>1</v>
      </c>
      <c r="H30" s="5">
        <v>1</v>
      </c>
      <c r="I30" s="5">
        <v>5</v>
      </c>
      <c r="J30" s="5">
        <v>7</v>
      </c>
      <c r="K30" s="5">
        <v>3</v>
      </c>
      <c r="L30" s="5">
        <v>7</v>
      </c>
      <c r="M30" s="5">
        <v>1</v>
      </c>
      <c r="N30" s="5">
        <v>53</v>
      </c>
      <c r="O30" s="5">
        <v>13</v>
      </c>
      <c r="P30" s="5">
        <v>13</v>
      </c>
      <c r="Q30" s="5">
        <v>20</v>
      </c>
      <c r="S30">
        <f t="shared" si="31"/>
        <v>53</v>
      </c>
      <c r="T30">
        <f t="shared" si="32"/>
        <v>371</v>
      </c>
      <c r="U30">
        <f t="shared" si="32"/>
        <v>371</v>
      </c>
      <c r="V30">
        <f t="shared" si="33"/>
        <v>78</v>
      </c>
      <c r="W30">
        <f t="shared" si="34"/>
        <v>91</v>
      </c>
      <c r="X30">
        <f t="shared" si="35"/>
        <v>13</v>
      </c>
      <c r="Y30">
        <f t="shared" si="36"/>
        <v>13</v>
      </c>
      <c r="Z30">
        <f t="shared" si="37"/>
        <v>65</v>
      </c>
      <c r="AA30">
        <f t="shared" si="38"/>
        <v>91</v>
      </c>
      <c r="AB30">
        <f t="shared" si="39"/>
        <v>60</v>
      </c>
      <c r="AC30">
        <f t="shared" si="40"/>
        <v>140</v>
      </c>
      <c r="AD30">
        <f t="shared" si="41"/>
        <v>20</v>
      </c>
      <c r="AF30">
        <v>295</v>
      </c>
      <c r="AG30">
        <v>667</v>
      </c>
      <c r="AH30">
        <v>255</v>
      </c>
      <c r="AI30">
        <f t="shared" si="42"/>
        <v>4.0972222222222223</v>
      </c>
      <c r="AJ30">
        <f t="shared" si="43"/>
        <v>9.2638888888888875</v>
      </c>
      <c r="AK30">
        <f t="shared" si="44"/>
        <v>3.5416666666666665</v>
      </c>
      <c r="AL30">
        <f t="shared" si="45"/>
        <v>60.172908266288047</v>
      </c>
      <c r="AM30">
        <f t="shared" si="46"/>
        <v>10550.081762655151</v>
      </c>
      <c r="AN30">
        <f t="shared" si="47"/>
        <v>34.524411953502508</v>
      </c>
      <c r="AO30">
        <f t="shared" si="48"/>
        <v>10644.77908287494</v>
      </c>
      <c r="AP30">
        <f t="shared" si="49"/>
        <v>5.6528094944772265E-3</v>
      </c>
      <c r="AQ30">
        <f t="shared" si="50"/>
        <v>0.99110387172128955</v>
      </c>
      <c r="AR30">
        <f t="shared" si="51"/>
        <v>3.2433187842333465E-3</v>
      </c>
      <c r="AV30">
        <v>47</v>
      </c>
      <c r="AW30">
        <v>41</v>
      </c>
      <c r="AX30">
        <v>1</v>
      </c>
      <c r="AY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topLeftCell="O1" workbookViewId="0">
      <selection activeCell="O4" sqref="O4"/>
    </sheetView>
  </sheetViews>
  <sheetFormatPr defaultRowHeight="14.5"/>
  <sheetData>
    <row r="1" spans="1:21">
      <c r="A1" s="6" t="s">
        <v>74</v>
      </c>
      <c r="B1">
        <f>'mugs-limited'!N16</f>
        <v>17.548332617703942</v>
      </c>
      <c r="C1">
        <f>'mugs-limited'!O16</f>
        <v>28.236710563990453</v>
      </c>
      <c r="D1">
        <f>'mugs-limited'!P16</f>
        <v>29.962446896161126</v>
      </c>
      <c r="E1">
        <f>'mugs-limited'!Q16</f>
        <v>24.025383946600954</v>
      </c>
      <c r="F1">
        <f>'mugs-limited'!S16</f>
        <v>17.548332617703942</v>
      </c>
      <c r="G1">
        <f>'mugs-limited'!T16</f>
        <v>88.232130300342817</v>
      </c>
      <c r="H1">
        <f>'mugs-limited'!U16</f>
        <v>122.8383283239276</v>
      </c>
      <c r="I1">
        <f>'mugs-limited'!V16</f>
        <v>33.815399570237794</v>
      </c>
      <c r="J1">
        <f>'mugs-limited'!W16</f>
        <v>182.22336753052053</v>
      </c>
      <c r="K1">
        <f>'mugs-limited'!X16</f>
        <v>166.70958718492173</v>
      </c>
      <c r="L1">
        <f>'mugs-limited'!Y16</f>
        <v>29.962446896161126</v>
      </c>
      <c r="M1">
        <f>'mugs-limited'!Z16</f>
        <v>140.82941494767405</v>
      </c>
      <c r="N1">
        <f>'mugs-limited'!AA16</f>
        <v>209.73712827312789</v>
      </c>
      <c r="O1">
        <f>'mugs-limited'!AB16</f>
        <v>157.97861181846343</v>
      </c>
      <c r="P1">
        <f>'mugs-limited'!AC16</f>
        <v>87.188820880877913</v>
      </c>
      <c r="Q1">
        <f>'mugs-limited'!AD16</f>
        <v>58.430331905949764</v>
      </c>
      <c r="R1">
        <f>'mugs-limited'!AV16</f>
        <v>62.168629436635264</v>
      </c>
      <c r="S1">
        <f>'mugs-limited'!AW16</f>
        <v>49.086012391413632</v>
      </c>
      <c r="T1">
        <f>'mugs-limited'!AX16</f>
        <v>0.36133553338800101</v>
      </c>
      <c r="U1">
        <f>'mugs-limited'!AY16</f>
        <v>9.5190269752390463E-2</v>
      </c>
    </row>
    <row r="2" spans="1:21">
      <c r="A2" s="6" t="s">
        <v>75</v>
      </c>
      <c r="B2">
        <f>'mugs-limited'!N17</f>
        <v>48.102046857162065</v>
      </c>
      <c r="C2">
        <f>'mugs-limited'!O17</f>
        <v>18.057477412187101</v>
      </c>
      <c r="D2">
        <f>'mugs-limited'!P17</f>
        <v>15.918768099755658</v>
      </c>
      <c r="E2">
        <f>'mugs-limited'!Q17</f>
        <v>17.34615387032412</v>
      </c>
      <c r="F2">
        <f>'mugs-limited'!S17</f>
        <v>48.102046857162065</v>
      </c>
      <c r="G2">
        <f>'mugs-limited'!T17</f>
        <v>291.32032679618317</v>
      </c>
      <c r="H2">
        <f>'mugs-limited'!U17</f>
        <v>336.7143280001344</v>
      </c>
      <c r="I2">
        <f>'mugs-limited'!V17</f>
        <v>35.769713707453668</v>
      </c>
      <c r="J2">
        <f>'mugs-limited'!W17</f>
        <v>117.31366224049954</v>
      </c>
      <c r="K2">
        <f>'mugs-limited'!X17</f>
        <v>78.935198838552765</v>
      </c>
      <c r="L2">
        <f>'mugs-limited'!Y17</f>
        <v>15.918768099755658</v>
      </c>
      <c r="M2">
        <f>'mugs-limited'!Z17</f>
        <v>77.235956123182731</v>
      </c>
      <c r="N2">
        <f>'mugs-limited'!AA17</f>
        <v>111.4313766982896</v>
      </c>
      <c r="O2">
        <f>'mugs-limited'!AB17</f>
        <v>74.005268422215877</v>
      </c>
      <c r="P2">
        <f>'mugs-limited'!AC17</f>
        <v>90.591564175002489</v>
      </c>
      <c r="Q2">
        <f>'mugs-limited'!AD17</f>
        <v>38.907390619607114</v>
      </c>
      <c r="R2">
        <f>'mugs-limited'!AV17</f>
        <v>49.95976129329749</v>
      </c>
      <c r="S2">
        <f>'mugs-limited'!AW17</f>
        <v>42.766759172380794</v>
      </c>
      <c r="T2">
        <f>'mugs-limited'!AX17</f>
        <v>0.29903778935670244</v>
      </c>
      <c r="U2">
        <f>'mugs-limited'!AY17</f>
        <v>0.1727404309462551</v>
      </c>
    </row>
    <row r="3" spans="1:21">
      <c r="A3" s="6" t="s">
        <v>73</v>
      </c>
      <c r="B3">
        <f>'mugs-limited'!N18</f>
        <v>21.895630954645565</v>
      </c>
      <c r="C3">
        <f>'mugs-limited'!O18</f>
        <v>9.8580352964089268</v>
      </c>
      <c r="D3">
        <f>'mugs-limited'!P18</f>
        <v>48.846372449567333</v>
      </c>
      <c r="E3">
        <f>'mugs-limited'!Q18</f>
        <v>19.336181036415475</v>
      </c>
      <c r="F3">
        <f>'mugs-limited'!S18</f>
        <v>21.895630954645565</v>
      </c>
      <c r="G3">
        <f>'mugs-limited'!T18</f>
        <v>105.37820973744702</v>
      </c>
      <c r="H3">
        <f>'mugs-limited'!U18</f>
        <v>153.26941668251897</v>
      </c>
      <c r="I3">
        <f>'mugs-limited'!V18</f>
        <v>15.566050346529586</v>
      </c>
      <c r="J3">
        <f>'mugs-limited'!W18</f>
        <v>61.479022814953517</v>
      </c>
      <c r="K3">
        <f>'mugs-limited'!X18</f>
        <v>43.503626147442397</v>
      </c>
      <c r="L3">
        <f>'mugs-limited'!Y18</f>
        <v>48.846372449567333</v>
      </c>
      <c r="M3">
        <f>'mugs-limited'!Z18</f>
        <v>207.58557676779748</v>
      </c>
      <c r="N3">
        <f>'mugs-limited'!AA18</f>
        <v>341.92460714697125</v>
      </c>
      <c r="O3">
        <f>'mugs-limited'!AB18</f>
        <v>90.089598569001708</v>
      </c>
      <c r="P3">
        <f>'mugs-limited'!AC18</f>
        <v>33.452222447465047</v>
      </c>
      <c r="Q3">
        <f>'mugs-limited'!AD18</f>
        <v>104.74082617463517</v>
      </c>
      <c r="R3">
        <f>'mugs-limited'!AV18</f>
        <v>61.364852753880363</v>
      </c>
      <c r="S3">
        <f>'mugs-limited'!AW18</f>
        <v>45.911420504414629</v>
      </c>
      <c r="T3">
        <f>'mugs-limited'!AX18</f>
        <v>0.83967125523705199</v>
      </c>
      <c r="U3">
        <f>'mugs-limited'!AY18</f>
        <v>0.48704266078454811</v>
      </c>
    </row>
    <row r="4" spans="1:21">
      <c r="A4" s="6" t="s">
        <v>72</v>
      </c>
      <c r="B4">
        <f>'mugs-limited'!N19</f>
        <v>35.6</v>
      </c>
      <c r="C4">
        <f>'mugs-limited'!O19</f>
        <v>19.600000000000001</v>
      </c>
      <c r="D4">
        <f>'mugs-limited'!P19</f>
        <v>24.9</v>
      </c>
      <c r="E4">
        <f>'mugs-limited'!Q19</f>
        <v>19.5</v>
      </c>
      <c r="F4">
        <f>'mugs-limited'!S19</f>
        <v>35.6</v>
      </c>
      <c r="G4">
        <f>'mugs-limited'!T19</f>
        <v>206.4</v>
      </c>
      <c r="H4">
        <f>'mugs-limited'!U19</f>
        <v>249.2</v>
      </c>
      <c r="I4">
        <f>'mugs-limited'!V19</f>
        <v>32.1</v>
      </c>
      <c r="J4">
        <f>'mugs-limited'!W19</f>
        <v>126.6</v>
      </c>
      <c r="K4">
        <f>'mugs-limited'!X19</f>
        <v>97.7</v>
      </c>
      <c r="L4">
        <f>'mugs-limited'!Y19</f>
        <v>24.9</v>
      </c>
      <c r="M4">
        <f>'mugs-limited'!Z19</f>
        <v>115</v>
      </c>
      <c r="N4">
        <f>'mugs-limited'!AA19</f>
        <v>174.3</v>
      </c>
      <c r="O4">
        <f>'mugs-limited'!AB19</f>
        <v>99.7</v>
      </c>
      <c r="P4">
        <f>'mugs-limited'!AC19</f>
        <v>80.8</v>
      </c>
      <c r="Q4">
        <f>'mugs-limited'!AD19</f>
        <v>54.5</v>
      </c>
      <c r="R4">
        <f>'mugs-limited'!AV19</f>
        <v>55.1</v>
      </c>
      <c r="S4">
        <f>'mugs-limited'!AW19</f>
        <v>45</v>
      </c>
      <c r="T4">
        <f>'mugs-limited'!AX19</f>
        <v>0.4</v>
      </c>
      <c r="U4">
        <f>'mugs-limited'!AY19</f>
        <v>0.2</v>
      </c>
    </row>
    <row r="5" spans="1:21">
      <c r="B5" t="str">
        <f>'mugs-limited'!N20</f>
        <v xml:space="preserve"> IPr</v>
      </c>
      <c r="C5" t="str">
        <f>'mugs-limited'!O20</f>
        <v xml:space="preserve"> ICp</v>
      </c>
      <c r="D5" t="str">
        <f>'mugs-limited'!P20</f>
        <v xml:space="preserve"> ICl</v>
      </c>
      <c r="E5" t="str">
        <f>'mugs-limited'!Q20</f>
        <v xml:space="preserve"> IBr</v>
      </c>
      <c r="F5" t="str">
        <f>'mugs-limited'!S20</f>
        <v>I*pPr30</v>
      </c>
      <c r="G5" t="str">
        <f>'mugs-limited'!T20</f>
        <v>I*pPr10</v>
      </c>
      <c r="H5" t="str">
        <f>'mugs-limited'!U20</f>
        <v>I*pPr05</v>
      </c>
      <c r="I5" t="str">
        <f>'mugs-limited'!V20</f>
        <v>I*pCp12</v>
      </c>
      <c r="J5" t="str">
        <f>'mugs-limited'!W20</f>
        <v>I*pCp20</v>
      </c>
      <c r="K5" t="str">
        <f>'mugs-limited'!X20</f>
        <v>I*pCp32</v>
      </c>
      <c r="L5" t="str">
        <f>'mugs-limited'!Y20</f>
        <v>I*pClD</v>
      </c>
      <c r="M5" t="str">
        <f>'mugs-limited'!Z20</f>
        <v>I*pClF</v>
      </c>
      <c r="N5" t="str">
        <f>'mugs-limited'!AA20</f>
        <v>I*pClE</v>
      </c>
      <c r="O5" t="str">
        <f>'mugs-limited'!AB20</f>
        <v>I*pBrA</v>
      </c>
      <c r="P5" t="str">
        <f>'mugs-limited'!AC20</f>
        <v>I*pBrB</v>
      </c>
      <c r="Q5" t="str">
        <f>'mugs-limited'!AD20</f>
        <v>I*pBrC</v>
      </c>
      <c r="R5" t="str">
        <f>'mugs-limited'!AV20</f>
        <v>income</v>
      </c>
      <c r="S5" t="str">
        <f>'mugs-limited'!AW20</f>
        <v>age</v>
      </c>
      <c r="T5" t="str">
        <f>'mugs-limited'!AX20</f>
        <v>sports</v>
      </c>
      <c r="U5" t="str">
        <f>'mugs-limited'!AY20</f>
        <v>gradschl</v>
      </c>
    </row>
    <row r="6" spans="1:21">
      <c r="A6" s="6" t="s">
        <v>76</v>
      </c>
    </row>
    <row r="7" spans="1:21">
      <c r="A7" t="s">
        <v>74</v>
      </c>
      <c r="B7">
        <f>LOG(B1/B$4)</f>
        <v>-0.30721414038081685</v>
      </c>
      <c r="C7">
        <f t="shared" ref="C7:U7" si="0">LOG(C1/C$4)</f>
        <v>0.15855803082797346</v>
      </c>
      <c r="D7">
        <f t="shared" si="0"/>
        <v>8.0377930226336797E-2</v>
      </c>
      <c r="E7">
        <f t="shared" si="0"/>
        <v>9.0635725438325543E-2</v>
      </c>
      <c r="F7">
        <f t="shared" si="0"/>
        <v>-0.30721414038081685</v>
      </c>
      <c r="G7">
        <f t="shared" si="0"/>
        <v>-0.36908292787879077</v>
      </c>
      <c r="H7">
        <f t="shared" si="0"/>
        <v>-0.30721414038081679</v>
      </c>
      <c r="I7">
        <f t="shared" si="0"/>
        <v>2.2609491106427692E-2</v>
      </c>
      <c r="J7">
        <f t="shared" si="0"/>
        <v>0.15817036255849903</v>
      </c>
      <c r="K7">
        <f t="shared" si="0"/>
        <v>0.23206601236468308</v>
      </c>
      <c r="L7">
        <f t="shared" si="0"/>
        <v>8.0377930226336797E-2</v>
      </c>
      <c r="M7">
        <f t="shared" si="0"/>
        <v>8.7995534731179464E-2</v>
      </c>
      <c r="N7">
        <f t="shared" si="0"/>
        <v>8.0377930226336727E-2</v>
      </c>
      <c r="O7">
        <f t="shared" si="0"/>
        <v>0.19990313498467718</v>
      </c>
      <c r="P7">
        <f t="shared" si="0"/>
        <v>3.3049443642115532E-2</v>
      </c>
      <c r="Q7">
        <f t="shared" si="0"/>
        <v>3.0241850994314656E-2</v>
      </c>
      <c r="R7">
        <f t="shared" si="0"/>
        <v>5.2419694209349277E-2</v>
      </c>
      <c r="S7">
        <f t="shared" si="0"/>
        <v>3.7745238904149693E-2</v>
      </c>
      <c r="T7">
        <f t="shared" si="0"/>
        <v>-4.4149319559205258E-2</v>
      </c>
      <c r="U7">
        <f t="shared" si="0"/>
        <v>-0.32243743812840425</v>
      </c>
    </row>
    <row r="8" spans="1:21">
      <c r="A8" t="s">
        <v>75</v>
      </c>
      <c r="B8">
        <f t="shared" ref="B8:U8" si="1">LOG(B2/B$4)</f>
        <v>0.13071355906326898</v>
      </c>
      <c r="C8">
        <f t="shared" si="1"/>
        <v>-3.5598991075905709E-2</v>
      </c>
      <c r="D8">
        <f t="shared" si="1"/>
        <v>-0.19428989099176563</v>
      </c>
      <c r="E8">
        <f t="shared" si="1"/>
        <v>-5.0831416850225956E-2</v>
      </c>
      <c r="F8">
        <f t="shared" si="1"/>
        <v>0.13071355906326898</v>
      </c>
      <c r="G8">
        <f t="shared" si="1"/>
        <v>0.14966109550850709</v>
      </c>
      <c r="H8">
        <f t="shared" si="1"/>
        <v>0.1307135590632689</v>
      </c>
      <c r="I8">
        <f t="shared" si="1"/>
        <v>4.7010431765046379E-2</v>
      </c>
      <c r="J8">
        <f t="shared" si="1"/>
        <v>-3.3085113087164594E-2</v>
      </c>
      <c r="K8">
        <f t="shared" si="1"/>
        <v>-9.2623856421560208E-2</v>
      </c>
      <c r="L8">
        <f t="shared" si="1"/>
        <v>-0.19428989099176563</v>
      </c>
      <c r="M8">
        <f t="shared" si="1"/>
        <v>-0.17287831319760588</v>
      </c>
      <c r="N8">
        <f t="shared" si="1"/>
        <v>-0.1942898909917658</v>
      </c>
      <c r="O8">
        <f t="shared" si="1"/>
        <v>-0.12943252013132905</v>
      </c>
      <c r="P8">
        <f t="shared" si="1"/>
        <v>4.9676397577514984E-2</v>
      </c>
      <c r="Q8">
        <f t="shared" si="1"/>
        <v>-0.14636439708344071</v>
      </c>
      <c r="R8">
        <f t="shared" si="1"/>
        <v>-4.2531244194750364E-2</v>
      </c>
      <c r="S8">
        <f t="shared" si="1"/>
        <v>-2.2106172727768807E-2</v>
      </c>
      <c r="T8">
        <f t="shared" si="1"/>
        <v>-0.12633391781264861</v>
      </c>
      <c r="U8">
        <f t="shared" si="1"/>
        <v>-6.3635996939553671E-2</v>
      </c>
    </row>
    <row r="9" spans="1:21">
      <c r="A9" t="s">
        <v>73</v>
      </c>
      <c r="B9">
        <f t="shared" ref="B9:U9" si="2">LOG(B3/B$4)</f>
        <v>-0.21109253343341702</v>
      </c>
      <c r="C9">
        <f t="shared" si="2"/>
        <v>-0.29846570255621407</v>
      </c>
      <c r="D9">
        <f t="shared" si="2"/>
        <v>0.29263296950289691</v>
      </c>
      <c r="E9">
        <f t="shared" si="2"/>
        <v>-3.6639078298972574E-3</v>
      </c>
      <c r="F9">
        <f t="shared" si="2"/>
        <v>-0.21109253343341702</v>
      </c>
      <c r="G9">
        <f t="shared" si="2"/>
        <v>-0.2919588768523228</v>
      </c>
      <c r="H9">
        <f t="shared" si="2"/>
        <v>-0.21109253343341694</v>
      </c>
      <c r="I9">
        <f t="shared" si="2"/>
        <v>-0.31432660161624798</v>
      </c>
      <c r="J9">
        <f t="shared" si="2"/>
        <v>-0.31370674973987134</v>
      </c>
      <c r="K9">
        <f t="shared" si="2"/>
        <v>-0.35136910561033458</v>
      </c>
      <c r="L9">
        <f t="shared" si="2"/>
        <v>0.29263296950289691</v>
      </c>
      <c r="M9">
        <f t="shared" si="2"/>
        <v>0.25649933470063385</v>
      </c>
      <c r="N9">
        <f t="shared" si="2"/>
        <v>0.2926329695028968</v>
      </c>
      <c r="O9">
        <f t="shared" si="2"/>
        <v>-4.4020506565127231E-2</v>
      </c>
      <c r="P9">
        <f t="shared" si="2"/>
        <v>-0.38298638472134061</v>
      </c>
      <c r="Q9">
        <f t="shared" si="2"/>
        <v>0.28371949293012749</v>
      </c>
      <c r="R9">
        <f t="shared" si="2"/>
        <v>4.6768097605733451E-2</v>
      </c>
      <c r="S9">
        <f t="shared" si="2"/>
        <v>8.7082163177289867E-3</v>
      </c>
      <c r="T9">
        <f t="shared" si="2"/>
        <v>0.32204929475579169</v>
      </c>
      <c r="U9">
        <f t="shared" si="2"/>
        <v>0.38653700771057214</v>
      </c>
    </row>
    <row r="10" spans="1:21">
      <c r="B10" t="str">
        <f>B5</f>
        <v xml:space="preserve"> IPr</v>
      </c>
      <c r="C10" t="str">
        <f t="shared" ref="C10:U10" si="3">C5</f>
        <v xml:space="preserve"> ICp</v>
      </c>
      <c r="D10" t="str">
        <f t="shared" si="3"/>
        <v xml:space="preserve"> ICl</v>
      </c>
      <c r="E10" t="str">
        <f t="shared" si="3"/>
        <v xml:space="preserve"> IBr</v>
      </c>
      <c r="F10" t="str">
        <f t="shared" si="3"/>
        <v>I*pPr30</v>
      </c>
      <c r="G10" t="str">
        <f t="shared" si="3"/>
        <v>I*pPr10</v>
      </c>
      <c r="H10" t="str">
        <f t="shared" si="3"/>
        <v>I*pPr05</v>
      </c>
      <c r="I10" t="str">
        <f t="shared" si="3"/>
        <v>I*pCp12</v>
      </c>
      <c r="J10" t="str">
        <f t="shared" si="3"/>
        <v>I*pCp20</v>
      </c>
      <c r="K10" t="str">
        <f t="shared" si="3"/>
        <v>I*pCp32</v>
      </c>
      <c r="L10" t="str">
        <f t="shared" si="3"/>
        <v>I*pClD</v>
      </c>
      <c r="M10" t="str">
        <f t="shared" si="3"/>
        <v>I*pClF</v>
      </c>
      <c r="N10" t="str">
        <f t="shared" si="3"/>
        <v>I*pClE</v>
      </c>
      <c r="O10" t="str">
        <f t="shared" si="3"/>
        <v>I*pBrA</v>
      </c>
      <c r="P10" t="str">
        <f t="shared" si="3"/>
        <v>I*pBrB</v>
      </c>
      <c r="Q10" t="str">
        <f t="shared" si="3"/>
        <v>I*pBrC</v>
      </c>
      <c r="R10" t="str">
        <f t="shared" si="3"/>
        <v>income</v>
      </c>
      <c r="S10" t="str">
        <f>S5</f>
        <v>age</v>
      </c>
      <c r="T10" t="str">
        <f t="shared" si="3"/>
        <v>sports</v>
      </c>
      <c r="U10" t="str">
        <f t="shared" si="3"/>
        <v>gradschl</v>
      </c>
    </row>
  </sheetData>
  <conditionalFormatting sqref="B7:U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mugs-limited</vt:lpstr>
      <vt:lpstr>Segment Profiles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2015-02-13T17:09:02Z</dcterms:created>
  <dcterms:modified xsi:type="dcterms:W3CDTF">2021-11-28T07:10:24Z</dcterms:modified>
</cp:coreProperties>
</file>