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32" i="1" l="1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3" i="3"/>
  <c r="E41" i="3"/>
  <c r="E31" i="3"/>
  <c r="E22" i="3"/>
  <c r="E11" i="3"/>
  <c r="E42" i="3" s="1"/>
  <c r="D41" i="3"/>
  <c r="C41" i="3"/>
  <c r="D31" i="3"/>
  <c r="C31" i="3"/>
  <c r="D22" i="3"/>
  <c r="C22" i="3"/>
  <c r="D11" i="3"/>
  <c r="D42" i="3" s="1"/>
  <c r="C11" i="3"/>
  <c r="C42" i="3" s="1"/>
  <c r="D12" i="2"/>
  <c r="D23" i="2"/>
  <c r="D33" i="2"/>
  <c r="D43" i="2"/>
  <c r="E12" i="2"/>
  <c r="E23" i="2"/>
  <c r="E33" i="2"/>
  <c r="E43" i="2"/>
  <c r="C42" i="2"/>
  <c r="C32" i="2"/>
  <c r="C23" i="2"/>
  <c r="C12" i="2"/>
  <c r="C43" i="2" s="1"/>
  <c r="F42" i="3" l="1"/>
  <c r="F11" i="3"/>
  <c r="S42" i="1" l="1"/>
  <c r="R42" i="1"/>
  <c r="S32" i="1"/>
  <c r="R32" i="1"/>
  <c r="S23" i="1"/>
  <c r="R23" i="1"/>
  <c r="S12" i="1"/>
  <c r="R12" i="1"/>
  <c r="U5" i="1"/>
  <c r="F27" i="1"/>
  <c r="L8" i="1"/>
  <c r="M8" i="1"/>
  <c r="O8" i="1"/>
  <c r="J35" i="1"/>
  <c r="F22" i="1"/>
  <c r="W14" i="1"/>
  <c r="J24" i="1"/>
  <c r="V5" i="1"/>
  <c r="V6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" i="1"/>
  <c r="T4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W27" i="1" s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" i="1"/>
  <c r="T12" i="1" l="1"/>
  <c r="S43" i="1"/>
  <c r="R43" i="1"/>
  <c r="T42" i="1"/>
  <c r="T23" i="1"/>
  <c r="O18" i="1"/>
  <c r="M18" i="1"/>
  <c r="L18" i="1"/>
  <c r="J18" i="1"/>
  <c r="F18" i="1"/>
  <c r="G32" i="1"/>
  <c r="H32" i="1"/>
  <c r="I32" i="1"/>
  <c r="T43" i="1" l="1"/>
  <c r="N18" i="1"/>
  <c r="W18" i="1"/>
  <c r="F8" i="1"/>
  <c r="W8" i="1" s="1"/>
  <c r="J37" i="1"/>
  <c r="J36" i="1"/>
  <c r="F24" i="1" l="1"/>
  <c r="W24" i="1" s="1"/>
  <c r="M20" i="1" l="1"/>
  <c r="M21" i="1"/>
  <c r="M22" i="1"/>
  <c r="L21" i="1"/>
  <c r="J11" i="1" l="1"/>
  <c r="F7" i="1"/>
  <c r="W7" i="1" s="1"/>
  <c r="F26" i="1"/>
  <c r="W26" i="1" s="1"/>
  <c r="J8" i="1" l="1"/>
  <c r="F5" i="1" l="1"/>
  <c r="W5" i="1" s="1"/>
  <c r="F20" i="1" l="1"/>
  <c r="W20" i="1" s="1"/>
  <c r="L15" i="1"/>
  <c r="F37" i="1" l="1"/>
  <c r="W37" i="1" s="1"/>
  <c r="F41" i="1"/>
  <c r="W41" i="1" s="1"/>
  <c r="F17" i="1"/>
  <c r="W17" i="1" s="1"/>
  <c r="F19" i="1"/>
  <c r="W19" i="1" s="1"/>
  <c r="F21" i="1"/>
  <c r="W21" i="1" s="1"/>
  <c r="W22" i="1"/>
  <c r="O21" i="1" l="1"/>
  <c r="J21" i="1"/>
  <c r="N21" i="1" s="1"/>
  <c r="F9" i="1"/>
  <c r="W9" i="1" s="1"/>
  <c r="F38" i="1"/>
  <c r="W38" i="1" s="1"/>
  <c r="J38" i="1"/>
  <c r="F29" i="1" l="1"/>
  <c r="W29" i="1" s="1"/>
  <c r="J30" i="1" l="1"/>
  <c r="J39" i="1" l="1"/>
  <c r="F40" i="1" l="1"/>
  <c r="W40" i="1" s="1"/>
  <c r="J16" i="1" l="1"/>
  <c r="F16" i="1"/>
  <c r="W16" i="1" s="1"/>
  <c r="E42" i="1" l="1"/>
  <c r="V42" i="1" s="1"/>
  <c r="D42" i="1"/>
  <c r="U42" i="1" s="1"/>
  <c r="J9" i="1" l="1"/>
  <c r="F35" i="1" l="1"/>
  <c r="W35" i="1" s="1"/>
  <c r="E32" i="1"/>
  <c r="V32" i="1" s="1"/>
  <c r="F10" i="1" l="1"/>
  <c r="W10" i="1" s="1"/>
  <c r="O24" i="1"/>
  <c r="M24" i="1"/>
  <c r="L24" i="1"/>
  <c r="F13" i="1"/>
  <c r="W13" i="1" s="1"/>
  <c r="N24" i="1" l="1"/>
  <c r="K12" i="1" l="1"/>
  <c r="J4" i="1" l="1"/>
  <c r="J5" i="1"/>
  <c r="J6" i="1"/>
  <c r="J7" i="1"/>
  <c r="J10" i="1"/>
  <c r="J25" i="1" l="1"/>
  <c r="J31" i="1" l="1"/>
  <c r="J22" i="1" l="1"/>
  <c r="L31" i="1" l="1"/>
  <c r="M31" i="1"/>
  <c r="F30" i="1" l="1"/>
  <c r="W30" i="1" s="1"/>
  <c r="F31" i="1"/>
  <c r="W31" i="1" s="1"/>
  <c r="F4" i="1"/>
  <c r="W4" i="1" s="1"/>
  <c r="J13" i="1" l="1"/>
  <c r="J27" i="1" l="1"/>
  <c r="F25" i="1"/>
  <c r="W25" i="1" s="1"/>
  <c r="J41" i="1" l="1"/>
  <c r="J40" i="1"/>
  <c r="J34" i="1"/>
  <c r="J33" i="1"/>
  <c r="Q42" i="1"/>
  <c r="Q32" i="1"/>
  <c r="Q23" i="1"/>
  <c r="Q12" i="1"/>
  <c r="Q43" i="1" l="1"/>
  <c r="L4" i="1"/>
  <c r="M4" i="1"/>
  <c r="L28" i="1" l="1"/>
  <c r="J28" i="1" l="1"/>
  <c r="J29" i="1"/>
  <c r="J14" i="1" l="1"/>
  <c r="L41" i="1" l="1"/>
  <c r="O29" i="1" l="1"/>
  <c r="M29" i="1"/>
  <c r="L29" i="1"/>
  <c r="J15" i="1"/>
  <c r="N29" i="1" l="1"/>
  <c r="J20" i="1" l="1"/>
  <c r="O7" i="1" l="1"/>
  <c r="M7" i="1"/>
  <c r="L7" i="1"/>
  <c r="N7" i="1" l="1"/>
  <c r="F6" i="1"/>
  <c r="W6" i="1" s="1"/>
  <c r="C42" i="1"/>
  <c r="C32" i="1"/>
  <c r="C23" i="1"/>
  <c r="P42" i="1"/>
  <c r="I42" i="1"/>
  <c r="H42" i="1"/>
  <c r="P32" i="1"/>
  <c r="D32" i="1"/>
  <c r="P12" i="1"/>
  <c r="P23" i="1"/>
  <c r="I23" i="1"/>
  <c r="H23" i="1"/>
  <c r="E23" i="1"/>
  <c r="V23" i="1" s="1"/>
  <c r="D23" i="1"/>
  <c r="U23" i="1" s="1"/>
  <c r="M32" i="1" l="1"/>
  <c r="P43" i="1"/>
  <c r="L42" i="1"/>
  <c r="L32" i="1"/>
  <c r="M42" i="1"/>
  <c r="J23" i="1"/>
  <c r="C45" i="2"/>
  <c r="F43" i="2"/>
  <c r="F33" i="2"/>
  <c r="F23" i="2"/>
  <c r="F12" i="2"/>
  <c r="F45" i="2" l="1"/>
  <c r="E45" i="2"/>
  <c r="D45" i="2"/>
  <c r="K32" i="1" l="1"/>
  <c r="O32" i="1" s="1"/>
  <c r="K42" i="1" l="1"/>
  <c r="G42" i="1"/>
  <c r="O41" i="1"/>
  <c r="M41" i="1"/>
  <c r="O40" i="1"/>
  <c r="M40" i="1"/>
  <c r="L40" i="1"/>
  <c r="O39" i="1"/>
  <c r="M39" i="1"/>
  <c r="L39" i="1"/>
  <c r="F39" i="1"/>
  <c r="W39" i="1" s="1"/>
  <c r="O38" i="1"/>
  <c r="M38" i="1"/>
  <c r="L38" i="1"/>
  <c r="O37" i="1"/>
  <c r="M37" i="1"/>
  <c r="L37" i="1"/>
  <c r="O36" i="1"/>
  <c r="M36" i="1"/>
  <c r="L36" i="1"/>
  <c r="F36" i="1"/>
  <c r="W36" i="1" s="1"/>
  <c r="O35" i="1"/>
  <c r="M35" i="1"/>
  <c r="L35" i="1"/>
  <c r="O34" i="1"/>
  <c r="M34" i="1"/>
  <c r="L34" i="1"/>
  <c r="F34" i="1"/>
  <c r="W34" i="1" s="1"/>
  <c r="O33" i="1"/>
  <c r="M33" i="1"/>
  <c r="L33" i="1"/>
  <c r="F33" i="1"/>
  <c r="W33" i="1" s="1"/>
  <c r="O31" i="1"/>
  <c r="O30" i="1"/>
  <c r="M30" i="1"/>
  <c r="L30" i="1"/>
  <c r="O28" i="1"/>
  <c r="M28" i="1"/>
  <c r="F28" i="1"/>
  <c r="W28" i="1" s="1"/>
  <c r="O27" i="1"/>
  <c r="M27" i="1"/>
  <c r="L27" i="1"/>
  <c r="O26" i="1"/>
  <c r="M26" i="1"/>
  <c r="L26" i="1"/>
  <c r="J26" i="1"/>
  <c r="O25" i="1"/>
  <c r="M25" i="1"/>
  <c r="L25" i="1"/>
  <c r="K23" i="1"/>
  <c r="G23" i="1"/>
  <c r="O22" i="1"/>
  <c r="L22" i="1"/>
  <c r="O20" i="1"/>
  <c r="L20" i="1"/>
  <c r="O19" i="1"/>
  <c r="M19" i="1"/>
  <c r="L19" i="1"/>
  <c r="J19" i="1"/>
  <c r="O17" i="1"/>
  <c r="M17" i="1"/>
  <c r="L17" i="1"/>
  <c r="J17" i="1"/>
  <c r="O16" i="1"/>
  <c r="M16" i="1"/>
  <c r="L16" i="1"/>
  <c r="O15" i="1"/>
  <c r="M15" i="1"/>
  <c r="F15" i="1"/>
  <c r="W15" i="1" s="1"/>
  <c r="O14" i="1"/>
  <c r="M14" i="1"/>
  <c r="L14" i="1"/>
  <c r="F14" i="1"/>
  <c r="O13" i="1"/>
  <c r="M13" i="1"/>
  <c r="L13" i="1"/>
  <c r="I12" i="1"/>
  <c r="H12" i="1"/>
  <c r="G12" i="1"/>
  <c r="E12" i="1"/>
  <c r="D12" i="1"/>
  <c r="U12" i="1" s="1"/>
  <c r="C12" i="1"/>
  <c r="O11" i="1"/>
  <c r="M11" i="1"/>
  <c r="L11" i="1"/>
  <c r="F11" i="1"/>
  <c r="W11" i="1" s="1"/>
  <c r="O10" i="1"/>
  <c r="M10" i="1"/>
  <c r="L10" i="1"/>
  <c r="O9" i="1"/>
  <c r="M9" i="1"/>
  <c r="L9" i="1"/>
  <c r="O6" i="1"/>
  <c r="M6" i="1"/>
  <c r="L6" i="1"/>
  <c r="O5" i="1"/>
  <c r="M5" i="1"/>
  <c r="L5" i="1"/>
  <c r="O4" i="1"/>
  <c r="E43" i="1" l="1"/>
  <c r="V43" i="1" s="1"/>
  <c r="V12" i="1"/>
  <c r="O42" i="1"/>
  <c r="C43" i="1"/>
  <c r="N40" i="1"/>
  <c r="N35" i="1"/>
  <c r="N4" i="1"/>
  <c r="N26" i="1"/>
  <c r="N36" i="1"/>
  <c r="N6" i="1"/>
  <c r="J12" i="1"/>
  <c r="N8" i="1"/>
  <c r="N39" i="1"/>
  <c r="N30" i="1"/>
  <c r="N10" i="1"/>
  <c r="N9" i="1"/>
  <c r="N33" i="1"/>
  <c r="N37" i="1"/>
  <c r="N41" i="1"/>
  <c r="N34" i="1"/>
  <c r="N38" i="1"/>
  <c r="J42" i="1"/>
  <c r="O12" i="1"/>
  <c r="N11" i="1"/>
  <c r="N5" i="1"/>
  <c r="F12" i="1"/>
  <c r="W12" i="1" s="1"/>
  <c r="N19" i="1"/>
  <c r="N16" i="1"/>
  <c r="N14" i="1"/>
  <c r="N17" i="1"/>
  <c r="N13" i="1"/>
  <c r="N20" i="1"/>
  <c r="N15" i="1"/>
  <c r="M23" i="1"/>
  <c r="N22" i="1"/>
  <c r="F23" i="1"/>
  <c r="W23" i="1" s="1"/>
  <c r="N31" i="1"/>
  <c r="N25" i="1"/>
  <c r="J32" i="1"/>
  <c r="N28" i="1"/>
  <c r="K43" i="1"/>
  <c r="I43" i="1"/>
  <c r="N27" i="1"/>
  <c r="F32" i="1"/>
  <c r="W32" i="1" s="1"/>
  <c r="G43" i="1"/>
  <c r="O23" i="1"/>
  <c r="F42" i="1"/>
  <c r="W42" i="1" s="1"/>
  <c r="M12" i="1"/>
  <c r="L23" i="1"/>
  <c r="D43" i="1"/>
  <c r="U43" i="1" s="1"/>
  <c r="L12" i="1"/>
  <c r="H43" i="1"/>
  <c r="N42" i="1" l="1"/>
  <c r="O43" i="1"/>
  <c r="N32" i="1"/>
  <c r="M43" i="1"/>
  <c r="L43" i="1"/>
  <c r="N12" i="1"/>
  <c r="N23" i="1"/>
  <c r="J43" i="1"/>
  <c r="F43" i="1"/>
  <c r="W43" i="1" s="1"/>
  <c r="N43" i="1" l="1"/>
</calcChain>
</file>

<file path=xl/sharedStrings.xml><?xml version="1.0" encoding="utf-8"?>
<sst xmlns="http://schemas.openxmlformats.org/spreadsheetml/2006/main" count="280" uniqueCount="100">
  <si>
    <t>Particulars</t>
  </si>
  <si>
    <t>This Week</t>
  </si>
  <si>
    <t>Last Week</t>
  </si>
  <si>
    <t>Variance</t>
  </si>
  <si>
    <t>APC Booster</t>
  </si>
  <si>
    <t>SAP</t>
  </si>
  <si>
    <t>Store Name</t>
  </si>
  <si>
    <t>AOP</t>
  </si>
  <si>
    <t xml:space="preserve">Sale </t>
  </si>
  <si>
    <t>Trans</t>
  </si>
  <si>
    <t>APC</t>
  </si>
  <si>
    <t>DITA APC</t>
  </si>
  <si>
    <t>UPT</t>
  </si>
  <si>
    <t>P208</t>
  </si>
  <si>
    <t>PHD - Ashram Road</t>
  </si>
  <si>
    <t>P373</t>
  </si>
  <si>
    <t>PHD - Bopal</t>
  </si>
  <si>
    <t>P376</t>
  </si>
  <si>
    <t>PHD - Surat</t>
  </si>
  <si>
    <t>P512</t>
  </si>
  <si>
    <t>PHD - IIM Road</t>
  </si>
  <si>
    <t>P435</t>
  </si>
  <si>
    <t>PHD - Vastral</t>
  </si>
  <si>
    <t>P622</t>
  </si>
  <si>
    <t>PHD - Jam Nagar</t>
  </si>
  <si>
    <t>P851</t>
  </si>
  <si>
    <t>PHD - Silvassa</t>
  </si>
  <si>
    <t>P874</t>
  </si>
  <si>
    <t>PHD - Daman</t>
  </si>
  <si>
    <t>Ajvendra</t>
  </si>
  <si>
    <t>P225</t>
  </si>
  <si>
    <t>PHD - Katraj</t>
  </si>
  <si>
    <t>P279</t>
  </si>
  <si>
    <t>PHD - Nagpur</t>
  </si>
  <si>
    <t>P427</t>
  </si>
  <si>
    <t>PHD - Warje</t>
  </si>
  <si>
    <t>P447</t>
  </si>
  <si>
    <t>PHD - Sinhagad</t>
  </si>
  <si>
    <t>P595</t>
  </si>
  <si>
    <t>PHD - Solapur</t>
  </si>
  <si>
    <t>P596</t>
  </si>
  <si>
    <t>PHD - Undri</t>
  </si>
  <si>
    <t>P524</t>
  </si>
  <si>
    <t>PHD - Amravati</t>
  </si>
  <si>
    <t>P551</t>
  </si>
  <si>
    <t>PHD - Sasane Nagar</t>
  </si>
  <si>
    <t>P721</t>
  </si>
  <si>
    <t>PHD - Ambegoan</t>
  </si>
  <si>
    <t>P670</t>
  </si>
  <si>
    <t>PHD - Wardha</t>
  </si>
  <si>
    <t>Pradeep</t>
  </si>
  <si>
    <t>P223</t>
  </si>
  <si>
    <t>PHD - Nigdi</t>
  </si>
  <si>
    <t>P247</t>
  </si>
  <si>
    <t>PHD - Pimply Saudagar</t>
  </si>
  <si>
    <t>P302</t>
  </si>
  <si>
    <t>PHD - Wakad</t>
  </si>
  <si>
    <t>P429</t>
  </si>
  <si>
    <t>PHD - Global Mall</t>
  </si>
  <si>
    <t>P720</t>
  </si>
  <si>
    <t>PHD - VJ Happiness</t>
  </si>
  <si>
    <t>P754</t>
  </si>
  <si>
    <t>PHD - Dapodi</t>
  </si>
  <si>
    <t>P765</t>
  </si>
  <si>
    <t>PHD - Pimple Nilakh</t>
  </si>
  <si>
    <t>P789</t>
  </si>
  <si>
    <t>PHD - Mapusa</t>
  </si>
  <si>
    <t>P767</t>
  </si>
  <si>
    <t>PHD - Madgaon</t>
  </si>
  <si>
    <t>Sampat</t>
  </si>
  <si>
    <t>P222</t>
  </si>
  <si>
    <t>PHD - Magaratta</t>
  </si>
  <si>
    <t>P283</t>
  </si>
  <si>
    <t>PHD -Nashik</t>
  </si>
  <si>
    <t>P288</t>
  </si>
  <si>
    <t>PHD - Aurangabad</t>
  </si>
  <si>
    <t>P310</t>
  </si>
  <si>
    <t>PHD - Kolhapur</t>
  </si>
  <si>
    <t>P449</t>
  </si>
  <si>
    <t>PHD - Visharantwadi</t>
  </si>
  <si>
    <t>P466</t>
  </si>
  <si>
    <t>PHD - Nanded</t>
  </si>
  <si>
    <t>P523</t>
  </si>
  <si>
    <t>PHD - Wagholi</t>
  </si>
  <si>
    <t>P718</t>
  </si>
  <si>
    <t>PHD - Aero Mall</t>
  </si>
  <si>
    <t>P778</t>
  </si>
  <si>
    <t>PHD - Koganoli</t>
  </si>
  <si>
    <t>Vishwa</t>
  </si>
  <si>
    <t>Avinash</t>
  </si>
  <si>
    <t>Today</t>
  </si>
  <si>
    <t xml:space="preserve">Last week </t>
  </si>
  <si>
    <t>Last year</t>
  </si>
  <si>
    <t>Avinash Market 7 pm Update</t>
  </si>
  <si>
    <t>Store Nane</t>
  </si>
  <si>
    <t>SAP Code</t>
  </si>
  <si>
    <t>Melts</t>
  </si>
  <si>
    <t>Rest West Market 7 pm Update</t>
  </si>
  <si>
    <t>Last Year</t>
  </si>
  <si>
    <t xml:space="preserve">This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</si>
</sst>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Alignment="1">
      <alignment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/>
    </xf>
    <xf numFmtId="3" fontId="0" fillId="9" borderId="14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left" vertical="center"/>
    </xf>
    <xf numFmtId="3" fontId="0" fillId="9" borderId="19" xfId="0" applyNumberFormat="1" applyFill="1" applyBorder="1" applyAlignment="1">
      <alignment horizontal="center" vertical="center"/>
    </xf>
    <xf numFmtId="3" fontId="0" fillId="9" borderId="20" xfId="0" applyNumberFormat="1" applyFill="1" applyBorder="1" applyAlignment="1">
      <alignment horizontal="center" vertical="center"/>
    </xf>
    <xf numFmtId="3" fontId="0" fillId="9" borderId="21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8" borderId="23" xfId="0" applyFill="1" applyBorder="1" applyAlignment="1">
      <alignment horizontal="center" vertical="center"/>
    </xf>
    <xf numFmtId="0" fontId="0" fillId="8" borderId="23" xfId="0" applyFill="1" applyBorder="1" applyAlignment="1">
      <alignment vertical="center"/>
    </xf>
    <xf numFmtId="3" fontId="0" fillId="9" borderId="24" xfId="0" applyNumberFormat="1" applyFill="1" applyBorder="1" applyAlignment="1">
      <alignment horizontal="center" vertical="center"/>
    </xf>
    <xf numFmtId="3" fontId="0" fillId="9" borderId="25" xfId="0" applyNumberFormat="1" applyFill="1" applyBorder="1" applyAlignment="1">
      <alignment horizontal="center" vertical="center"/>
    </xf>
    <xf numFmtId="3" fontId="0" fillId="9" borderId="26" xfId="0" applyNumberForma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left" vertical="center"/>
    </xf>
    <xf numFmtId="0" fontId="0" fillId="10" borderId="23" xfId="0" applyFill="1" applyBorder="1" applyAlignment="1">
      <alignment horizontal="center" vertical="center"/>
    </xf>
    <xf numFmtId="0" fontId="4" fillId="10" borderId="23" xfId="0" applyFont="1" applyFill="1" applyBorder="1" applyAlignment="1">
      <alignment horizontal="left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left" vertical="center"/>
    </xf>
    <xf numFmtId="0" fontId="4" fillId="11" borderId="2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left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left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4" fillId="12" borderId="23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left" vertical="center"/>
    </xf>
    <xf numFmtId="3" fontId="5" fillId="13" borderId="7" xfId="0" applyNumberFormat="1" applyFont="1" applyFill="1" applyBorder="1" applyAlignment="1">
      <alignment horizontal="center" vertical="center"/>
    </xf>
    <xf numFmtId="3" fontId="5" fillId="13" borderId="8" xfId="0" applyNumberFormat="1" applyFont="1" applyFill="1" applyBorder="1" applyAlignment="1">
      <alignment horizontal="center" vertical="center"/>
    </xf>
    <xf numFmtId="3" fontId="5" fillId="13" borderId="9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7" fillId="14" borderId="14" xfId="0" applyNumberFormat="1" applyFont="1" applyFill="1" applyBorder="1" applyAlignment="1">
      <alignment horizontal="center" vertical="center"/>
    </xf>
    <xf numFmtId="0" fontId="7" fillId="14" borderId="15" xfId="0" applyFont="1" applyFill="1" applyBorder="1" applyAlignment="1">
      <alignment horizontal="center" vertical="center"/>
    </xf>
    <xf numFmtId="3" fontId="7" fillId="14" borderId="19" xfId="0" applyNumberFormat="1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3" fontId="7" fillId="14" borderId="24" xfId="0" applyNumberFormat="1" applyFont="1" applyFill="1" applyBorder="1" applyAlignment="1">
      <alignment horizontal="center" vertical="center"/>
    </xf>
    <xf numFmtId="0" fontId="7" fillId="14" borderId="25" xfId="0" applyFont="1" applyFill="1" applyBorder="1" applyAlignment="1">
      <alignment horizontal="center" vertical="center"/>
    </xf>
    <xf numFmtId="0" fontId="7" fillId="14" borderId="24" xfId="0" applyFont="1" applyFill="1" applyBorder="1" applyAlignment="1">
      <alignment horizontal="center" vertical="center"/>
    </xf>
    <xf numFmtId="3" fontId="7" fillId="14" borderId="20" xfId="0" applyNumberFormat="1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3" fontId="2" fillId="15" borderId="7" xfId="0" applyNumberFormat="1" applyFont="1" applyFill="1" applyBorder="1" applyAlignment="1">
      <alignment horizontal="center" vertical="center"/>
    </xf>
    <xf numFmtId="3" fontId="2" fillId="15" borderId="8" xfId="0" applyNumberFormat="1" applyFont="1" applyFill="1" applyBorder="1" applyAlignment="1">
      <alignment horizontal="center" vertical="center"/>
    </xf>
    <xf numFmtId="3" fontId="2" fillId="15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3" borderId="7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3" fontId="0" fillId="8" borderId="13" xfId="1" applyNumberFormat="1" applyFont="1" applyFill="1" applyBorder="1" applyAlignment="1">
      <alignment horizontal="center"/>
    </xf>
    <xf numFmtId="3" fontId="7" fillId="14" borderId="14" xfId="0" applyNumberFormat="1" applyFont="1" applyFill="1" applyBorder="1" applyAlignment="1">
      <alignment horizontal="center"/>
    </xf>
    <xf numFmtId="0" fontId="7" fillId="14" borderId="15" xfId="0" applyFont="1" applyFill="1" applyBorder="1" applyAlignment="1">
      <alignment horizontal="center"/>
    </xf>
    <xf numFmtId="3" fontId="0" fillId="9" borderId="15" xfId="0" applyNumberForma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3" fontId="0" fillId="9" borderId="14" xfId="0" applyNumberFormat="1" applyFill="1" applyBorder="1" applyAlignment="1">
      <alignment horizontal="center"/>
    </xf>
    <xf numFmtId="3" fontId="0" fillId="9" borderId="17" xfId="0" applyNumberFormat="1" applyFill="1" applyBorder="1" applyAlignment="1">
      <alignment horizontal="center"/>
    </xf>
    <xf numFmtId="165" fontId="6" fillId="17" borderId="14" xfId="0" applyNumberFormat="1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3" fontId="0" fillId="8" borderId="18" xfId="1" applyNumberFormat="1" applyFont="1" applyFill="1" applyBorder="1" applyAlignment="1">
      <alignment horizontal="center"/>
    </xf>
    <xf numFmtId="3" fontId="7" fillId="14" borderId="19" xfId="0" applyNumberFormat="1" applyFont="1" applyFill="1" applyBorder="1" applyAlignment="1">
      <alignment horizontal="center"/>
    </xf>
    <xf numFmtId="0" fontId="7" fillId="14" borderId="20" xfId="0" applyFont="1" applyFill="1" applyBorder="1" applyAlignment="1">
      <alignment horizontal="center"/>
    </xf>
    <xf numFmtId="3" fontId="0" fillId="9" borderId="20" xfId="0" applyNumberFormat="1" applyFill="1" applyBorder="1" applyAlignment="1">
      <alignment horizontal="center"/>
    </xf>
    <xf numFmtId="0" fontId="7" fillId="14" borderId="21" xfId="0" applyFont="1" applyFill="1" applyBorder="1" applyAlignment="1">
      <alignment horizontal="center"/>
    </xf>
    <xf numFmtId="3" fontId="0" fillId="9" borderId="19" xfId="0" applyNumberFormat="1" applyFill="1" applyBorder="1" applyAlignment="1">
      <alignment horizontal="center"/>
    </xf>
    <xf numFmtId="3" fontId="0" fillId="9" borderId="22" xfId="0" applyNumberFormat="1" applyFill="1" applyBorder="1" applyAlignment="1">
      <alignment horizontal="center"/>
    </xf>
    <xf numFmtId="165" fontId="7" fillId="17" borderId="19" xfId="0" applyNumberFormat="1" applyFont="1" applyFill="1" applyBorder="1" applyAlignment="1">
      <alignment horizontal="center"/>
    </xf>
    <xf numFmtId="165" fontId="6" fillId="17" borderId="19" xfId="0" applyNumberFormat="1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3" fontId="0" fillId="8" borderId="18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3" fontId="0" fillId="8" borderId="23" xfId="0" applyNumberFormat="1" applyFill="1" applyBorder="1" applyAlignment="1">
      <alignment horizontal="center"/>
    </xf>
    <xf numFmtId="3" fontId="7" fillId="14" borderId="24" xfId="0" applyNumberFormat="1" applyFont="1" applyFill="1" applyBorder="1" applyAlignment="1">
      <alignment horizontal="center"/>
    </xf>
    <xf numFmtId="0" fontId="7" fillId="14" borderId="25" xfId="0" applyFont="1" applyFill="1" applyBorder="1" applyAlignment="1">
      <alignment horizontal="center"/>
    </xf>
    <xf numFmtId="3" fontId="0" fillId="9" borderId="25" xfId="0" applyNumberFormat="1" applyFill="1" applyBorder="1" applyAlignment="1">
      <alignment horizontal="center"/>
    </xf>
    <xf numFmtId="0" fontId="7" fillId="14" borderId="26" xfId="0" applyFont="1" applyFill="1" applyBorder="1" applyAlignment="1">
      <alignment horizontal="center"/>
    </xf>
    <xf numFmtId="0" fontId="7" fillId="14" borderId="24" xfId="0" applyFont="1" applyFill="1" applyBorder="1" applyAlignment="1">
      <alignment horizontal="center"/>
    </xf>
    <xf numFmtId="3" fontId="0" fillId="9" borderId="24" xfId="0" applyNumberFormat="1" applyFill="1" applyBorder="1" applyAlignment="1">
      <alignment horizontal="center"/>
    </xf>
    <xf numFmtId="3" fontId="0" fillId="9" borderId="27" xfId="0" applyNumberFormat="1" applyFill="1" applyBorder="1" applyAlignment="1">
      <alignment horizontal="center"/>
    </xf>
    <xf numFmtId="165" fontId="6" fillId="17" borderId="24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3" fontId="0" fillId="10" borderId="13" xfId="1" applyNumberFormat="1" applyFont="1" applyFill="1" applyBorder="1" applyAlignment="1">
      <alignment horizontal="center"/>
    </xf>
    <xf numFmtId="3" fontId="0" fillId="9" borderId="16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3" fontId="0" fillId="10" borderId="18" xfId="1" applyNumberFormat="1" applyFont="1" applyFill="1" applyBorder="1" applyAlignment="1">
      <alignment horizontal="center"/>
    </xf>
    <xf numFmtId="3" fontId="0" fillId="9" borderId="21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  <xf numFmtId="3" fontId="0" fillId="10" borderId="18" xfId="0" applyNumberForma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4" fillId="10" borderId="23" xfId="0" applyFont="1" applyFill="1" applyBorder="1" applyAlignment="1">
      <alignment horizontal="center"/>
    </xf>
    <xf numFmtId="3" fontId="0" fillId="10" borderId="23" xfId="1" applyNumberFormat="1" applyFont="1" applyFill="1" applyBorder="1" applyAlignment="1">
      <alignment horizontal="center"/>
    </xf>
    <xf numFmtId="3" fontId="0" fillId="9" borderId="26" xfId="0" applyNumberFormat="1" applyFill="1" applyBorder="1" applyAlignment="1">
      <alignment horizontal="center"/>
    </xf>
    <xf numFmtId="165" fontId="0" fillId="5" borderId="24" xfId="0" applyNumberForma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3" fontId="0" fillId="11" borderId="13" xfId="1" applyNumberFormat="1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3" fontId="0" fillId="11" borderId="18" xfId="1" applyNumberFormat="1" applyFont="1" applyFill="1" applyBorder="1" applyAlignment="1">
      <alignment horizontal="center"/>
    </xf>
    <xf numFmtId="0" fontId="4" fillId="11" borderId="23" xfId="0" applyFont="1" applyFill="1" applyBorder="1" applyAlignment="1">
      <alignment horizontal="center"/>
    </xf>
    <xf numFmtId="3" fontId="0" fillId="11" borderId="23" xfId="1" applyNumberFormat="1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3" fontId="0" fillId="12" borderId="13" xfId="1" applyNumberFormat="1" applyFont="1" applyFill="1" applyBorder="1" applyAlignment="1">
      <alignment horizontal="center"/>
    </xf>
    <xf numFmtId="0" fontId="4" fillId="12" borderId="18" xfId="0" applyFont="1" applyFill="1" applyBorder="1" applyAlignment="1">
      <alignment horizontal="center"/>
    </xf>
    <xf numFmtId="3" fontId="0" fillId="12" borderId="18" xfId="1" applyNumberFormat="1" applyFont="1" applyFill="1" applyBorder="1" applyAlignment="1">
      <alignment horizontal="center"/>
    </xf>
    <xf numFmtId="0" fontId="4" fillId="12" borderId="23" xfId="0" applyFont="1" applyFill="1" applyBorder="1" applyAlignment="1">
      <alignment horizontal="center"/>
    </xf>
    <xf numFmtId="3" fontId="0" fillId="12" borderId="23" xfId="1" applyNumberFormat="1" applyFont="1" applyFill="1" applyBorder="1" applyAlignment="1">
      <alignment horizontal="center"/>
    </xf>
    <xf numFmtId="3" fontId="5" fillId="13" borderId="7" xfId="0" applyNumberFormat="1" applyFont="1" applyFill="1" applyBorder="1" applyAlignment="1">
      <alignment horizontal="center"/>
    </xf>
    <xf numFmtId="3" fontId="5" fillId="13" borderId="8" xfId="0" applyNumberFormat="1" applyFont="1" applyFill="1" applyBorder="1" applyAlignment="1">
      <alignment horizontal="center"/>
    </xf>
    <xf numFmtId="3" fontId="5" fillId="13" borderId="9" xfId="0" applyNumberFormat="1" applyFont="1" applyFill="1" applyBorder="1" applyAlignment="1">
      <alignment horizontal="center"/>
    </xf>
    <xf numFmtId="3" fontId="5" fillId="13" borderId="10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3" fontId="2" fillId="9" borderId="8" xfId="0" applyNumberFormat="1" applyFont="1" applyFill="1" applyBorder="1" applyAlignment="1">
      <alignment horizontal="center"/>
    </xf>
    <xf numFmtId="3" fontId="2" fillId="9" borderId="9" xfId="0" applyNumberFormat="1" applyFont="1" applyFill="1" applyBorder="1" applyAlignment="1">
      <alignment horizontal="center"/>
    </xf>
    <xf numFmtId="3" fontId="2" fillId="9" borderId="11" xfId="0" applyNumberFormat="1" applyFont="1" applyFill="1" applyBorder="1" applyAlignment="1">
      <alignment horizontal="center"/>
    </xf>
    <xf numFmtId="0" fontId="0" fillId="0" borderId="0" xfId="0" quotePrefix="1"/>
    <xf numFmtId="0" fontId="2" fillId="7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2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2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8" fillId="17" borderId="33" xfId="0" applyFont="1" applyFill="1" applyBorder="1" applyAlignment="1">
      <alignment horizontal="center"/>
    </xf>
    <xf numFmtId="0" fontId="9" fillId="17" borderId="18" xfId="0" applyFont="1" applyFill="1" applyBorder="1" applyAlignment="1">
      <alignment horizontal="center"/>
    </xf>
    <xf numFmtId="0" fontId="8" fillId="17" borderId="18" xfId="0" applyFont="1" applyFill="1" applyBorder="1" applyAlignment="1">
      <alignment horizontal="center"/>
    </xf>
    <xf numFmtId="0" fontId="8" fillId="17" borderId="23" xfId="0" applyFont="1" applyFill="1" applyBorder="1" applyAlignment="1">
      <alignment horizontal="center"/>
    </xf>
    <xf numFmtId="3" fontId="2" fillId="5" borderId="7" xfId="0" applyNumberFormat="1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5" borderId="18" xfId="0" applyNumberFormat="1" applyFont="1" applyFill="1" applyBorder="1" applyAlignment="1">
      <alignment horizontal="center"/>
    </xf>
    <xf numFmtId="3" fontId="2" fillId="5" borderId="23" xfId="0" applyNumberFormat="1" applyFont="1" applyFill="1" applyBorder="1" applyAlignment="1">
      <alignment horizontal="center"/>
    </xf>
    <xf numFmtId="0" fontId="9" fillId="17" borderId="13" xfId="0" applyFont="1" applyFill="1" applyBorder="1" applyAlignment="1">
      <alignment horizontal="center"/>
    </xf>
    <xf numFmtId="3" fontId="5" fillId="5" borderId="4" xfId="0" applyNumberFormat="1" applyFont="1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0" xfId="0" applyNumberFormat="1" applyBorder="1" applyAlignment="1">
      <alignment horizontal="center"/>
    </xf>
    <xf numFmtId="49" fontId="2" fillId="4" borderId="7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3" fontId="7" fillId="14" borderId="20" xfId="0" applyNumberFormat="1" applyFont="1" applyFill="1" applyBorder="1" applyAlignment="1">
      <alignment horizontal="center"/>
    </xf>
    <xf numFmtId="3" fontId="2" fillId="3" borderId="20" xfId="0" applyNumberFormat="1" applyFont="1" applyFill="1" applyBorder="1" applyAlignment="1">
      <alignment horizontal="center"/>
    </xf>
    <xf numFmtId="3" fontId="0" fillId="9" borderId="12" xfId="0" applyNumberFormat="1" applyFill="1" applyBorder="1" applyAlignment="1">
      <alignment horizontal="center"/>
    </xf>
    <xf numFmtId="3" fontId="7" fillId="14" borderId="15" xfId="0" applyNumberFormat="1" applyFont="1" applyFill="1" applyBorder="1" applyAlignment="1">
      <alignment horizontal="center"/>
    </xf>
    <xf numFmtId="3" fontId="5" fillId="13" borderId="4" xfId="0" applyNumberFormat="1" applyFont="1" applyFill="1" applyBorder="1" applyAlignment="1">
      <alignment horizontal="center"/>
    </xf>
    <xf numFmtId="3" fontId="5" fillId="13" borderId="15" xfId="0" applyNumberFormat="1" applyFont="1" applyFill="1" applyBorder="1" applyAlignment="1">
      <alignment horizontal="center"/>
    </xf>
    <xf numFmtId="3" fontId="5" fillId="13" borderId="32" xfId="0" applyNumberFormat="1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0" xfId="0" applyFont="1" applyFill="1"/>
    <xf numFmtId="3" fontId="0" fillId="4" borderId="20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workbookViewId="0">
      <pane xSplit="3" ySplit="3" topLeftCell="I4" activePane="bottomRight" state="frozen"/>
      <selection pane="topRight" activeCell="D1" sqref="D1"/>
      <selection pane="bottomLeft" activeCell="A4" sqref="A4"/>
      <selection pane="bottomRight" activeCell="K17" sqref="K17"/>
    </sheetView>
  </sheetViews>
  <sheetFormatPr defaultColWidth="8.85546875" defaultRowHeight="15" x14ac:dyDescent="0.25"/>
  <cols>
    <col min="1" max="1" width="8.7109375" style="139" customWidth="1"/>
    <col min="2" max="2" width="21.140625" style="139" bestFit="1" customWidth="1"/>
    <col min="3" max="3" width="13.42578125" style="139" customWidth="1"/>
    <col min="4" max="4" width="8.7109375" style="139" customWidth="1"/>
    <col min="5" max="5" width="9.42578125" style="58" customWidth="1"/>
    <col min="6" max="6" width="9.28515625" style="58" customWidth="1"/>
    <col min="7" max="7" width="9.140625" style="58" bestFit="1" customWidth="1"/>
    <col min="8" max="8" width="8.7109375" style="139" customWidth="1"/>
    <col min="9" max="9" width="7.85546875" style="58" customWidth="1"/>
    <col min="10" max="10" width="6.85546875" style="58" customWidth="1"/>
    <col min="11" max="11" width="9.140625" style="58" bestFit="1" customWidth="1"/>
    <col min="12" max="12" width="8.7109375" style="139" customWidth="1"/>
    <col min="13" max="14" width="8.7109375" style="58" customWidth="1"/>
    <col min="15" max="15" width="9.140625" style="140" bestFit="1" customWidth="1"/>
    <col min="16" max="16" width="12.5703125" style="139" customWidth="1"/>
    <col min="17" max="17" width="10.28515625" style="58" bestFit="1" customWidth="1"/>
    <col min="18" max="22" width="8.85546875" style="58"/>
    <col min="23" max="23" width="11.28515625" style="58" customWidth="1"/>
    <col min="24" max="24" width="8.85546875" style="58" hidden="1" customWidth="1"/>
    <col min="25" max="16384" width="8.85546875" style="58"/>
  </cols>
  <sheetData>
    <row r="1" spans="1:24" ht="27" thickBot="1" x14ac:dyDescent="0.45">
      <c r="A1" s="147" t="s">
        <v>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75"/>
      <c r="S1" s="175"/>
      <c r="T1" s="175"/>
      <c r="U1" s="175"/>
      <c r="V1" s="175"/>
      <c r="W1" s="175"/>
    </row>
    <row r="2" spans="1:24" ht="15" customHeight="1" thickBot="1" x14ac:dyDescent="0.3">
      <c r="A2" s="151" t="s">
        <v>0</v>
      </c>
      <c r="B2" s="152"/>
      <c r="C2" s="153"/>
      <c r="D2" s="154" t="s">
        <v>1</v>
      </c>
      <c r="E2" s="155"/>
      <c r="F2" s="155"/>
      <c r="G2" s="156"/>
      <c r="H2" s="157" t="s">
        <v>2</v>
      </c>
      <c r="I2" s="158"/>
      <c r="J2" s="158"/>
      <c r="K2" s="159"/>
      <c r="L2" s="160" t="s">
        <v>3</v>
      </c>
      <c r="M2" s="161"/>
      <c r="N2" s="161"/>
      <c r="O2" s="162"/>
      <c r="P2" s="145" t="s">
        <v>4</v>
      </c>
      <c r="Q2" s="72"/>
      <c r="R2" s="186" t="s">
        <v>98</v>
      </c>
      <c r="S2" s="187"/>
      <c r="T2" s="188"/>
      <c r="U2" s="160" t="s">
        <v>3</v>
      </c>
      <c r="V2" s="161"/>
      <c r="W2" s="161"/>
      <c r="X2" s="162"/>
    </row>
    <row r="3" spans="1:24" ht="15" customHeight="1" thickBot="1" x14ac:dyDescent="0.3">
      <c r="A3" s="59" t="s">
        <v>5</v>
      </c>
      <c r="B3" s="60" t="s">
        <v>6</v>
      </c>
      <c r="C3" s="61" t="s">
        <v>7</v>
      </c>
      <c r="D3" s="62" t="s">
        <v>8</v>
      </c>
      <c r="E3" s="63" t="s">
        <v>9</v>
      </c>
      <c r="F3" s="63" t="s">
        <v>10</v>
      </c>
      <c r="G3" s="64" t="s">
        <v>11</v>
      </c>
      <c r="H3" s="65" t="s">
        <v>8</v>
      </c>
      <c r="I3" s="66" t="s">
        <v>9</v>
      </c>
      <c r="J3" s="66" t="s">
        <v>10</v>
      </c>
      <c r="K3" s="67" t="s">
        <v>11</v>
      </c>
      <c r="L3" s="68" t="s">
        <v>8</v>
      </c>
      <c r="M3" s="69" t="s">
        <v>9</v>
      </c>
      <c r="N3" s="69" t="s">
        <v>10</v>
      </c>
      <c r="O3" s="70" t="s">
        <v>11</v>
      </c>
      <c r="P3" s="71" t="s">
        <v>12</v>
      </c>
      <c r="Q3" s="145" t="s">
        <v>96</v>
      </c>
      <c r="R3" s="189" t="s">
        <v>8</v>
      </c>
      <c r="S3" s="189" t="s">
        <v>9</v>
      </c>
      <c r="T3" s="189" t="s">
        <v>10</v>
      </c>
      <c r="U3" s="190" t="s">
        <v>8</v>
      </c>
      <c r="V3" s="190" t="s">
        <v>9</v>
      </c>
      <c r="W3" s="190" t="s">
        <v>10</v>
      </c>
    </row>
    <row r="4" spans="1:24" ht="15" customHeight="1" x14ac:dyDescent="0.25">
      <c r="A4" s="73" t="s">
        <v>13</v>
      </c>
      <c r="B4" s="73" t="s">
        <v>14</v>
      </c>
      <c r="C4" s="74">
        <v>66443</v>
      </c>
      <c r="D4" s="76">
        <v>23059</v>
      </c>
      <c r="E4" s="76">
        <v>57</v>
      </c>
      <c r="F4" s="77">
        <f>+D4/E4</f>
        <v>404.54385964912279</v>
      </c>
      <c r="G4" s="78">
        <v>536</v>
      </c>
      <c r="H4" s="75">
        <v>19532</v>
      </c>
      <c r="I4" s="76">
        <v>53</v>
      </c>
      <c r="J4" s="77">
        <f>H4/I4</f>
        <v>368.52830188679246</v>
      </c>
      <c r="K4" s="87">
        <v>322</v>
      </c>
      <c r="L4" s="88">
        <f>D4-H4</f>
        <v>3527</v>
      </c>
      <c r="M4" s="86">
        <f>E4-I4</f>
        <v>4</v>
      </c>
      <c r="N4" s="77">
        <f t="shared" ref="L4:N20" si="0">F4-J4</f>
        <v>36.015557762330332</v>
      </c>
      <c r="O4" s="80">
        <f>G4-K10</f>
        <v>-26</v>
      </c>
      <c r="P4" s="81">
        <v>3.2</v>
      </c>
      <c r="Q4" s="176">
        <v>3</v>
      </c>
      <c r="R4" s="191">
        <v>22424</v>
      </c>
      <c r="S4" s="191">
        <v>59</v>
      </c>
      <c r="T4" s="191">
        <f>+R4/S4</f>
        <v>380.06779661016947</v>
      </c>
      <c r="U4" s="191">
        <f>+D4-R4</f>
        <v>635</v>
      </c>
      <c r="V4" s="191">
        <f>+E4-S4</f>
        <v>-2</v>
      </c>
      <c r="W4" s="192">
        <f>+F4-T4</f>
        <v>24.476063038953328</v>
      </c>
    </row>
    <row r="5" spans="1:24" ht="15" customHeight="1" x14ac:dyDescent="0.25">
      <c r="A5" s="82" t="s">
        <v>15</v>
      </c>
      <c r="B5" s="82" t="s">
        <v>16</v>
      </c>
      <c r="C5" s="83">
        <v>89554</v>
      </c>
      <c r="D5" s="84">
        <v>28584</v>
      </c>
      <c r="E5" s="85">
        <v>55</v>
      </c>
      <c r="F5" s="77">
        <f>+D5/E5</f>
        <v>519.70909090909095</v>
      </c>
      <c r="G5" s="87">
        <v>494</v>
      </c>
      <c r="H5" s="84">
        <v>19514</v>
      </c>
      <c r="I5" s="85">
        <v>40</v>
      </c>
      <c r="J5" s="86">
        <f t="shared" ref="J5:J43" si="1">H5/I5</f>
        <v>487.85</v>
      </c>
      <c r="K5" s="87">
        <v>776</v>
      </c>
      <c r="L5" s="88">
        <f t="shared" si="0"/>
        <v>9070</v>
      </c>
      <c r="M5" s="86">
        <f t="shared" si="0"/>
        <v>15</v>
      </c>
      <c r="N5" s="86">
        <f t="shared" si="0"/>
        <v>31.859090909090924</v>
      </c>
      <c r="O5" s="89">
        <f t="shared" ref="O5:O10" si="2">G5-K4</f>
        <v>172</v>
      </c>
      <c r="P5" s="90">
        <v>3.2</v>
      </c>
      <c r="Q5" s="177">
        <v>0</v>
      </c>
      <c r="R5" s="191">
        <v>32411</v>
      </c>
      <c r="S5" s="191">
        <v>61</v>
      </c>
      <c r="T5" s="191">
        <f>+R5/S5</f>
        <v>531.32786885245901</v>
      </c>
      <c r="U5" s="191">
        <f t="shared" ref="U5:U43" si="3">+D5-R5</f>
        <v>-3827</v>
      </c>
      <c r="V5" s="191">
        <f t="shared" ref="V5:V43" si="4">+E5-S5</f>
        <v>-6</v>
      </c>
      <c r="W5" s="192">
        <f t="shared" ref="W5:W43" si="5">+F5-T5</f>
        <v>-11.618777943368059</v>
      </c>
    </row>
    <row r="6" spans="1:24" ht="15" customHeight="1" x14ac:dyDescent="0.25">
      <c r="A6" s="82" t="s">
        <v>17</v>
      </c>
      <c r="B6" s="82" t="s">
        <v>18</v>
      </c>
      <c r="C6" s="83">
        <v>67719</v>
      </c>
      <c r="D6" s="84">
        <v>10614</v>
      </c>
      <c r="E6" s="85">
        <v>23</v>
      </c>
      <c r="F6" s="86">
        <f t="shared" ref="F6:F43" si="6">D6/E6</f>
        <v>461.47826086956519</v>
      </c>
      <c r="G6" s="87">
        <v>1151</v>
      </c>
      <c r="H6" s="84">
        <v>10066</v>
      </c>
      <c r="I6" s="85">
        <v>28</v>
      </c>
      <c r="J6" s="86">
        <f t="shared" si="1"/>
        <v>359.5</v>
      </c>
      <c r="K6" s="78">
        <v>544</v>
      </c>
      <c r="L6" s="88">
        <f t="shared" si="0"/>
        <v>548</v>
      </c>
      <c r="M6" s="86">
        <f t="shared" si="0"/>
        <v>-5</v>
      </c>
      <c r="N6" s="86">
        <f t="shared" si="0"/>
        <v>101.97826086956519</v>
      </c>
      <c r="O6" s="89">
        <f t="shared" si="2"/>
        <v>375</v>
      </c>
      <c r="P6" s="91">
        <v>6.5</v>
      </c>
      <c r="Q6" s="177">
        <v>1</v>
      </c>
      <c r="R6" s="191">
        <v>18628</v>
      </c>
      <c r="S6" s="191">
        <v>42</v>
      </c>
      <c r="T6" s="191">
        <f t="shared" ref="T6:T43" si="7">+R6/S6</f>
        <v>443.52380952380952</v>
      </c>
      <c r="U6" s="191">
        <f t="shared" si="3"/>
        <v>-8014</v>
      </c>
      <c r="V6" s="191">
        <f t="shared" si="4"/>
        <v>-19</v>
      </c>
      <c r="W6" s="192">
        <f t="shared" si="5"/>
        <v>17.954451345755672</v>
      </c>
    </row>
    <row r="7" spans="1:24" ht="15" customHeight="1" x14ac:dyDescent="0.25">
      <c r="A7" s="82" t="s">
        <v>19</v>
      </c>
      <c r="B7" s="82" t="s">
        <v>20</v>
      </c>
      <c r="C7" s="83">
        <v>43607</v>
      </c>
      <c r="D7" s="75">
        <v>11382</v>
      </c>
      <c r="E7" s="76">
        <v>26</v>
      </c>
      <c r="F7" s="77">
        <f>D7/E7</f>
        <v>437.76923076923077</v>
      </c>
      <c r="G7" s="78">
        <v>621</v>
      </c>
      <c r="H7" s="75">
        <v>11956</v>
      </c>
      <c r="I7" s="76">
        <v>30</v>
      </c>
      <c r="J7" s="77">
        <f>H7/I7</f>
        <v>398.53333333333336</v>
      </c>
      <c r="K7" s="87">
        <v>505</v>
      </c>
      <c r="L7" s="79">
        <f>D7-H7</f>
        <v>-574</v>
      </c>
      <c r="M7" s="77">
        <f>E7-I7</f>
        <v>-4</v>
      </c>
      <c r="N7" s="77">
        <f>F7-J7</f>
        <v>39.235897435897414</v>
      </c>
      <c r="O7" s="80">
        <f t="shared" si="2"/>
        <v>77</v>
      </c>
      <c r="P7" s="81">
        <v>3.6</v>
      </c>
      <c r="Q7" s="178">
        <v>5</v>
      </c>
      <c r="R7" s="191">
        <v>13358</v>
      </c>
      <c r="S7" s="191">
        <v>34</v>
      </c>
      <c r="T7" s="191">
        <f t="shared" si="7"/>
        <v>392.88235294117646</v>
      </c>
      <c r="U7" s="191">
        <f t="shared" si="3"/>
        <v>-1976</v>
      </c>
      <c r="V7" s="191">
        <f t="shared" si="4"/>
        <v>-8</v>
      </c>
      <c r="W7" s="192">
        <f t="shared" si="5"/>
        <v>44.88687782805431</v>
      </c>
    </row>
    <row r="8" spans="1:24" ht="15" customHeight="1" x14ac:dyDescent="0.25">
      <c r="A8" s="82" t="s">
        <v>21</v>
      </c>
      <c r="B8" s="82" t="s">
        <v>22</v>
      </c>
      <c r="C8" s="83">
        <v>25317</v>
      </c>
      <c r="D8" s="84">
        <v>9050</v>
      </c>
      <c r="E8" s="85">
        <v>27</v>
      </c>
      <c r="F8" s="77">
        <f>D8/E8</f>
        <v>335.18518518518516</v>
      </c>
      <c r="G8" s="87">
        <v>530</v>
      </c>
      <c r="H8" s="84">
        <v>6030</v>
      </c>
      <c r="I8" s="85">
        <v>15</v>
      </c>
      <c r="J8" s="77">
        <f>H8/I8</f>
        <v>402</v>
      </c>
      <c r="K8" s="87">
        <v>478</v>
      </c>
      <c r="L8" s="88">
        <f t="shared" si="0"/>
        <v>3020</v>
      </c>
      <c r="M8" s="86">
        <f t="shared" si="0"/>
        <v>12</v>
      </c>
      <c r="N8" s="86">
        <f t="shared" si="0"/>
        <v>-66.814814814814838</v>
      </c>
      <c r="O8" s="89">
        <f t="shared" si="2"/>
        <v>25</v>
      </c>
      <c r="P8" s="91">
        <v>3.1</v>
      </c>
      <c r="Q8" s="178">
        <v>3</v>
      </c>
      <c r="R8" s="191">
        <v>13034</v>
      </c>
      <c r="S8" s="191">
        <v>32</v>
      </c>
      <c r="T8" s="191">
        <f t="shared" si="7"/>
        <v>407.3125</v>
      </c>
      <c r="U8" s="191">
        <f t="shared" si="3"/>
        <v>-3984</v>
      </c>
      <c r="V8" s="191">
        <f t="shared" si="4"/>
        <v>-5</v>
      </c>
      <c r="W8" s="192">
        <f t="shared" si="5"/>
        <v>-72.127314814814838</v>
      </c>
    </row>
    <row r="9" spans="1:24" ht="15" customHeight="1" x14ac:dyDescent="0.25">
      <c r="A9" s="82" t="s">
        <v>23</v>
      </c>
      <c r="B9" s="82" t="s">
        <v>24</v>
      </c>
      <c r="C9" s="83">
        <v>51307</v>
      </c>
      <c r="D9" s="84">
        <v>16784</v>
      </c>
      <c r="E9" s="85">
        <v>35</v>
      </c>
      <c r="F9" s="77">
        <f>+D9/E9</f>
        <v>479.54285714285714</v>
      </c>
      <c r="G9" s="87">
        <v>524</v>
      </c>
      <c r="H9" s="84">
        <v>19345</v>
      </c>
      <c r="I9" s="85">
        <v>35</v>
      </c>
      <c r="J9" s="86">
        <f t="shared" si="1"/>
        <v>552.71428571428567</v>
      </c>
      <c r="K9" s="87">
        <v>585</v>
      </c>
      <c r="L9" s="88">
        <f t="shared" si="0"/>
        <v>-2561</v>
      </c>
      <c r="M9" s="86">
        <f t="shared" si="0"/>
        <v>0</v>
      </c>
      <c r="N9" s="86">
        <f t="shared" si="0"/>
        <v>-73.171428571428521</v>
      </c>
      <c r="O9" s="89">
        <f t="shared" si="2"/>
        <v>46</v>
      </c>
      <c r="P9" s="91">
        <v>3.2</v>
      </c>
      <c r="Q9" s="178">
        <v>2</v>
      </c>
      <c r="R9" s="191">
        <v>7666</v>
      </c>
      <c r="S9" s="191">
        <v>15</v>
      </c>
      <c r="T9" s="191">
        <f t="shared" si="7"/>
        <v>511.06666666666666</v>
      </c>
      <c r="U9" s="191">
        <f t="shared" si="3"/>
        <v>9118</v>
      </c>
      <c r="V9" s="191">
        <f t="shared" si="4"/>
        <v>20</v>
      </c>
      <c r="W9" s="192">
        <f t="shared" si="5"/>
        <v>-31.523809523809518</v>
      </c>
    </row>
    <row r="10" spans="1:24" ht="15" customHeight="1" x14ac:dyDescent="0.25">
      <c r="A10" s="92" t="s">
        <v>25</v>
      </c>
      <c r="B10" s="92" t="s">
        <v>26</v>
      </c>
      <c r="C10" s="93">
        <v>29618</v>
      </c>
      <c r="D10" s="84">
        <v>10681</v>
      </c>
      <c r="E10" s="85">
        <v>28</v>
      </c>
      <c r="F10" s="86">
        <f>D10/E10</f>
        <v>381.46428571428572</v>
      </c>
      <c r="G10" s="87">
        <v>586</v>
      </c>
      <c r="H10" s="84">
        <v>13072</v>
      </c>
      <c r="I10" s="85">
        <v>28</v>
      </c>
      <c r="J10" s="86">
        <f>H10/I10</f>
        <v>466.85714285714283</v>
      </c>
      <c r="K10" s="78">
        <v>562</v>
      </c>
      <c r="L10" s="88">
        <f t="shared" si="0"/>
        <v>-2391</v>
      </c>
      <c r="M10" s="86">
        <f t="shared" si="0"/>
        <v>0</v>
      </c>
      <c r="N10" s="86">
        <f t="shared" si="0"/>
        <v>-85.39285714285711</v>
      </c>
      <c r="O10" s="89">
        <f t="shared" si="2"/>
        <v>1</v>
      </c>
      <c r="P10" s="91">
        <v>4</v>
      </c>
      <c r="Q10" s="178">
        <v>3</v>
      </c>
      <c r="R10" s="191">
        <v>0</v>
      </c>
      <c r="S10" s="191">
        <v>0</v>
      </c>
      <c r="T10" s="191" t="e">
        <f t="shared" si="7"/>
        <v>#DIV/0!</v>
      </c>
      <c r="U10" s="191">
        <f t="shared" si="3"/>
        <v>10681</v>
      </c>
      <c r="V10" s="191">
        <f t="shared" si="4"/>
        <v>28</v>
      </c>
      <c r="W10" s="192" t="e">
        <f t="shared" si="5"/>
        <v>#DIV/0!</v>
      </c>
    </row>
    <row r="11" spans="1:24" ht="15" customHeight="1" thickBot="1" x14ac:dyDescent="0.3">
      <c r="A11" s="94" t="s">
        <v>27</v>
      </c>
      <c r="B11" s="94" t="s">
        <v>28</v>
      </c>
      <c r="C11" s="95">
        <v>29489</v>
      </c>
      <c r="D11" s="96">
        <v>9200</v>
      </c>
      <c r="E11" s="97">
        <v>19</v>
      </c>
      <c r="F11" s="98">
        <f t="shared" si="6"/>
        <v>484.21052631578948</v>
      </c>
      <c r="G11" s="99">
        <v>535</v>
      </c>
      <c r="H11" s="100">
        <v>15503</v>
      </c>
      <c r="I11" s="97">
        <v>26</v>
      </c>
      <c r="J11" s="86">
        <f>H11/I11</f>
        <v>596.26923076923072</v>
      </c>
      <c r="K11" s="99">
        <v>609</v>
      </c>
      <c r="L11" s="101">
        <f t="shared" si="0"/>
        <v>-6303</v>
      </c>
      <c r="M11" s="98">
        <f t="shared" si="0"/>
        <v>-7</v>
      </c>
      <c r="N11" s="98">
        <f t="shared" si="0"/>
        <v>-112.05870445344124</v>
      </c>
      <c r="O11" s="102">
        <f t="shared" ref="O11:O43" si="8">G11-K11</f>
        <v>-74</v>
      </c>
      <c r="P11" s="103">
        <v>3.1</v>
      </c>
      <c r="Q11" s="179">
        <v>1</v>
      </c>
      <c r="R11" s="191">
        <v>0</v>
      </c>
      <c r="S11" s="191">
        <v>0</v>
      </c>
      <c r="T11" s="191" t="e">
        <f t="shared" si="7"/>
        <v>#DIV/0!</v>
      </c>
      <c r="U11" s="191">
        <f t="shared" si="3"/>
        <v>9200</v>
      </c>
      <c r="V11" s="191">
        <f t="shared" si="4"/>
        <v>19</v>
      </c>
      <c r="W11" s="192" t="e">
        <f t="shared" si="5"/>
        <v>#DIV/0!</v>
      </c>
    </row>
    <row r="12" spans="1:24" ht="15" customHeight="1" thickBot="1" x14ac:dyDescent="0.3">
      <c r="A12" s="163" t="s">
        <v>29</v>
      </c>
      <c r="B12" s="164"/>
      <c r="C12" s="104">
        <f>SUM(C4:C11)</f>
        <v>403054</v>
      </c>
      <c r="D12" s="104">
        <f>SUM(D4:D11)</f>
        <v>119354</v>
      </c>
      <c r="E12" s="105">
        <f>SUM(E4:E11)</f>
        <v>270</v>
      </c>
      <c r="F12" s="105">
        <f t="shared" si="6"/>
        <v>442.05185185185184</v>
      </c>
      <c r="G12" s="106">
        <f>AVERAGE(G4:G11)</f>
        <v>622.125</v>
      </c>
      <c r="H12" s="104">
        <f>SUM(H4:H11)</f>
        <v>115018</v>
      </c>
      <c r="I12" s="105">
        <f>SUM(I4:I11)</f>
        <v>255</v>
      </c>
      <c r="J12" s="105">
        <f t="shared" si="1"/>
        <v>451.05098039215687</v>
      </c>
      <c r="K12" s="106">
        <f>AVERAGE(K4:K11)</f>
        <v>547.625</v>
      </c>
      <c r="L12" s="104">
        <f t="shared" si="0"/>
        <v>4336</v>
      </c>
      <c r="M12" s="105">
        <f t="shared" si="0"/>
        <v>15</v>
      </c>
      <c r="N12" s="105">
        <f t="shared" si="0"/>
        <v>-8.9991285403050369</v>
      </c>
      <c r="O12" s="107">
        <f t="shared" si="8"/>
        <v>74.5</v>
      </c>
      <c r="P12" s="108">
        <f>AVERAGE(P4:P11)</f>
        <v>3.7375000000000003</v>
      </c>
      <c r="Q12" s="180">
        <f>+SUM(Q4:Q11)</f>
        <v>18</v>
      </c>
      <c r="R12" s="104">
        <f>SUM(R4:R11)</f>
        <v>107521</v>
      </c>
      <c r="S12" s="105">
        <f>SUM(S4:S11)</f>
        <v>243</v>
      </c>
      <c r="T12" s="210">
        <f t="shared" si="7"/>
        <v>442.4732510288066</v>
      </c>
      <c r="U12" s="199">
        <f t="shared" si="3"/>
        <v>11833</v>
      </c>
      <c r="V12" s="199">
        <f t="shared" si="4"/>
        <v>27</v>
      </c>
      <c r="W12" s="209">
        <f t="shared" si="5"/>
        <v>-0.4213991769547647</v>
      </c>
    </row>
    <row r="13" spans="1:24" ht="15" customHeight="1" x14ac:dyDescent="0.25">
      <c r="A13" s="109" t="s">
        <v>30</v>
      </c>
      <c r="B13" s="109" t="s">
        <v>31</v>
      </c>
      <c r="C13" s="110">
        <v>62965</v>
      </c>
      <c r="D13" s="79">
        <v>24002</v>
      </c>
      <c r="E13" s="77">
        <v>57</v>
      </c>
      <c r="F13" s="86">
        <f t="shared" si="6"/>
        <v>421.08771929824559</v>
      </c>
      <c r="G13" s="111">
        <v>458</v>
      </c>
      <c r="H13" s="79">
        <v>19424</v>
      </c>
      <c r="I13" s="77">
        <v>58</v>
      </c>
      <c r="J13" s="77">
        <f>H13/I13</f>
        <v>334.89655172413791</v>
      </c>
      <c r="K13" s="111">
        <v>355</v>
      </c>
      <c r="L13" s="79">
        <f t="shared" si="0"/>
        <v>4578</v>
      </c>
      <c r="M13" s="77">
        <f t="shared" si="0"/>
        <v>-1</v>
      </c>
      <c r="N13" s="77">
        <f t="shared" si="0"/>
        <v>86.191167574107681</v>
      </c>
      <c r="O13" s="80">
        <f t="shared" si="8"/>
        <v>103</v>
      </c>
      <c r="P13" s="112">
        <v>2.8</v>
      </c>
      <c r="Q13" s="181">
        <v>6</v>
      </c>
      <c r="R13" s="191">
        <v>33354</v>
      </c>
      <c r="S13" s="191">
        <v>109</v>
      </c>
      <c r="T13" s="191">
        <f t="shared" si="7"/>
        <v>306</v>
      </c>
      <c r="U13" s="191">
        <f t="shared" si="3"/>
        <v>-9352</v>
      </c>
      <c r="V13" s="191">
        <f t="shared" si="4"/>
        <v>-52</v>
      </c>
      <c r="W13" s="192">
        <f t="shared" si="5"/>
        <v>115.08771929824559</v>
      </c>
    </row>
    <row r="14" spans="1:24" ht="15" customHeight="1" x14ac:dyDescent="0.25">
      <c r="A14" s="113" t="s">
        <v>32</v>
      </c>
      <c r="B14" s="113" t="s">
        <v>33</v>
      </c>
      <c r="C14" s="114">
        <v>79627</v>
      </c>
      <c r="D14" s="88">
        <v>25879</v>
      </c>
      <c r="E14" s="86">
        <v>77</v>
      </c>
      <c r="F14" s="86">
        <f t="shared" si="6"/>
        <v>336.09090909090907</v>
      </c>
      <c r="G14" s="115">
        <v>336</v>
      </c>
      <c r="H14" s="88">
        <v>29920</v>
      </c>
      <c r="I14" s="86">
        <v>76</v>
      </c>
      <c r="J14" s="86">
        <f t="shared" si="1"/>
        <v>393.68421052631578</v>
      </c>
      <c r="K14" s="115">
        <v>394</v>
      </c>
      <c r="L14" s="88">
        <f t="shared" si="0"/>
        <v>-4041</v>
      </c>
      <c r="M14" s="86">
        <f t="shared" si="0"/>
        <v>1</v>
      </c>
      <c r="N14" s="86">
        <f t="shared" si="0"/>
        <v>-57.593301435406715</v>
      </c>
      <c r="O14" s="89">
        <f t="shared" si="8"/>
        <v>-58</v>
      </c>
      <c r="P14" s="116">
        <v>6.5</v>
      </c>
      <c r="Q14" s="182">
        <v>1</v>
      </c>
      <c r="R14" s="191">
        <v>31171</v>
      </c>
      <c r="S14" s="191">
        <v>73</v>
      </c>
      <c r="T14" s="191">
        <f t="shared" si="7"/>
        <v>427</v>
      </c>
      <c r="U14" s="191">
        <f t="shared" si="3"/>
        <v>-5292</v>
      </c>
      <c r="V14" s="191">
        <f t="shared" si="4"/>
        <v>4</v>
      </c>
      <c r="W14" s="192">
        <f t="shared" si="5"/>
        <v>-90.909090909090935</v>
      </c>
    </row>
    <row r="15" spans="1:24" ht="15" customHeight="1" x14ac:dyDescent="0.25">
      <c r="A15" s="113" t="s">
        <v>34</v>
      </c>
      <c r="B15" s="113" t="s">
        <v>35</v>
      </c>
      <c r="C15" s="114">
        <v>44558</v>
      </c>
      <c r="D15" s="88">
        <v>19360</v>
      </c>
      <c r="E15" s="86">
        <v>45</v>
      </c>
      <c r="F15" s="86">
        <f t="shared" si="6"/>
        <v>430.22222222222223</v>
      </c>
      <c r="G15" s="115">
        <v>498</v>
      </c>
      <c r="H15" s="88">
        <v>1719</v>
      </c>
      <c r="I15" s="86">
        <v>39</v>
      </c>
      <c r="J15" s="86">
        <f t="shared" si="1"/>
        <v>44.07692307692308</v>
      </c>
      <c r="K15" s="115">
        <v>554</v>
      </c>
      <c r="L15" s="88">
        <f>D15-H15</f>
        <v>17641</v>
      </c>
      <c r="M15" s="86">
        <f t="shared" si="0"/>
        <v>6</v>
      </c>
      <c r="N15" s="86">
        <f t="shared" si="0"/>
        <v>386.14529914529913</v>
      </c>
      <c r="O15" s="89">
        <f t="shared" si="8"/>
        <v>-56</v>
      </c>
      <c r="P15" s="116">
        <v>2.5</v>
      </c>
      <c r="Q15" s="182">
        <v>0</v>
      </c>
      <c r="R15" s="191">
        <v>19064</v>
      </c>
      <c r="S15" s="191">
        <v>56</v>
      </c>
      <c r="T15" s="191">
        <f t="shared" si="7"/>
        <v>340.42857142857144</v>
      </c>
      <c r="U15" s="191">
        <f t="shared" si="3"/>
        <v>296</v>
      </c>
      <c r="V15" s="191">
        <f t="shared" si="4"/>
        <v>-11</v>
      </c>
      <c r="W15" s="192">
        <f t="shared" si="5"/>
        <v>89.793650793650784</v>
      </c>
    </row>
    <row r="16" spans="1:24" ht="15" customHeight="1" x14ac:dyDescent="0.25">
      <c r="A16" s="113" t="s">
        <v>36</v>
      </c>
      <c r="B16" s="113" t="s">
        <v>37</v>
      </c>
      <c r="C16" s="114">
        <v>52438</v>
      </c>
      <c r="D16" s="88">
        <v>20713</v>
      </c>
      <c r="E16" s="86">
        <v>58</v>
      </c>
      <c r="F16" s="86">
        <f t="shared" si="6"/>
        <v>357.12068965517244</v>
      </c>
      <c r="G16" s="115">
        <v>292</v>
      </c>
      <c r="H16" s="88">
        <v>19799</v>
      </c>
      <c r="I16" s="86">
        <v>52</v>
      </c>
      <c r="J16" s="86">
        <f t="shared" si="1"/>
        <v>380.75</v>
      </c>
      <c r="K16" s="115">
        <v>910</v>
      </c>
      <c r="L16" s="88">
        <f t="shared" si="0"/>
        <v>914</v>
      </c>
      <c r="M16" s="86">
        <f t="shared" si="0"/>
        <v>6</v>
      </c>
      <c r="N16" s="86">
        <f t="shared" si="0"/>
        <v>-23.629310344827559</v>
      </c>
      <c r="O16" s="89">
        <f t="shared" si="8"/>
        <v>-618</v>
      </c>
      <c r="P16" s="116">
        <v>3.3</v>
      </c>
      <c r="Q16" s="182">
        <v>0</v>
      </c>
      <c r="R16" s="191">
        <v>14882</v>
      </c>
      <c r="S16" s="191">
        <v>43</v>
      </c>
      <c r="T16" s="191">
        <f t="shared" si="7"/>
        <v>346.09302325581393</v>
      </c>
      <c r="U16" s="191">
        <f t="shared" si="3"/>
        <v>5831</v>
      </c>
      <c r="V16" s="191">
        <f t="shared" si="4"/>
        <v>15</v>
      </c>
      <c r="W16" s="192">
        <f t="shared" si="5"/>
        <v>11.027666399358509</v>
      </c>
    </row>
    <row r="17" spans="1:23" ht="15" customHeight="1" x14ac:dyDescent="0.25">
      <c r="A17" s="113" t="s">
        <v>38</v>
      </c>
      <c r="B17" s="113" t="s">
        <v>39</v>
      </c>
      <c r="C17" s="114">
        <v>40961</v>
      </c>
      <c r="D17" s="88">
        <v>12898</v>
      </c>
      <c r="E17" s="86">
        <v>41</v>
      </c>
      <c r="F17" s="86">
        <f t="shared" si="6"/>
        <v>314.58536585365852</v>
      </c>
      <c r="G17" s="115">
        <v>411</v>
      </c>
      <c r="H17" s="88">
        <v>14606</v>
      </c>
      <c r="I17" s="86">
        <v>39</v>
      </c>
      <c r="J17" s="86">
        <f t="shared" si="1"/>
        <v>374.5128205128205</v>
      </c>
      <c r="K17" s="115">
        <v>322</v>
      </c>
      <c r="L17" s="88">
        <f t="shared" si="0"/>
        <v>-1708</v>
      </c>
      <c r="M17" s="86">
        <f t="shared" si="0"/>
        <v>2</v>
      </c>
      <c r="N17" s="86">
        <f t="shared" si="0"/>
        <v>-59.927454659161981</v>
      </c>
      <c r="O17" s="89">
        <f t="shared" si="8"/>
        <v>89</v>
      </c>
      <c r="P17" s="116">
        <v>2.9</v>
      </c>
      <c r="Q17" s="182">
        <v>2</v>
      </c>
      <c r="R17" s="191">
        <v>11221</v>
      </c>
      <c r="S17" s="191">
        <v>42</v>
      </c>
      <c r="T17" s="191">
        <f t="shared" si="7"/>
        <v>267.16666666666669</v>
      </c>
      <c r="U17" s="191">
        <f t="shared" si="3"/>
        <v>1677</v>
      </c>
      <c r="V17" s="191">
        <f t="shared" si="4"/>
        <v>-1</v>
      </c>
      <c r="W17" s="192">
        <f t="shared" si="5"/>
        <v>47.41869918699183</v>
      </c>
    </row>
    <row r="18" spans="1:23" ht="15" customHeight="1" x14ac:dyDescent="0.25">
      <c r="A18" s="113" t="s">
        <v>40</v>
      </c>
      <c r="B18" s="113" t="s">
        <v>41</v>
      </c>
      <c r="C18" s="114">
        <v>65765</v>
      </c>
      <c r="D18" s="88">
        <v>22829</v>
      </c>
      <c r="E18" s="86">
        <v>55</v>
      </c>
      <c r="F18" s="86">
        <f t="shared" ref="F18" si="9">D18/E18</f>
        <v>415.07272727272726</v>
      </c>
      <c r="G18" s="115">
        <v>541</v>
      </c>
      <c r="H18" s="88">
        <v>20496</v>
      </c>
      <c r="I18" s="86">
        <v>55</v>
      </c>
      <c r="J18" s="86">
        <f t="shared" si="1"/>
        <v>372.65454545454543</v>
      </c>
      <c r="K18" s="115">
        <v>412</v>
      </c>
      <c r="L18" s="88">
        <f t="shared" si="0"/>
        <v>2333</v>
      </c>
      <c r="M18" s="86">
        <f t="shared" si="0"/>
        <v>0</v>
      </c>
      <c r="N18" s="86">
        <f t="shared" si="0"/>
        <v>42.418181818181836</v>
      </c>
      <c r="O18" s="89">
        <f t="shared" ref="O18" si="10">G18-K18</f>
        <v>129</v>
      </c>
      <c r="P18" s="116">
        <v>3.4</v>
      </c>
      <c r="Q18" s="182">
        <v>0</v>
      </c>
      <c r="R18" s="191">
        <v>31928</v>
      </c>
      <c r="S18" s="191">
        <v>77</v>
      </c>
      <c r="T18" s="191">
        <f t="shared" si="7"/>
        <v>414.64935064935065</v>
      </c>
      <c r="U18" s="191">
        <f t="shared" si="3"/>
        <v>-9099</v>
      </c>
      <c r="V18" s="191">
        <f t="shared" si="4"/>
        <v>-22</v>
      </c>
      <c r="W18" s="192">
        <f t="shared" si="5"/>
        <v>0.42337662337661186</v>
      </c>
    </row>
    <row r="19" spans="1:23" ht="15" customHeight="1" x14ac:dyDescent="0.25">
      <c r="A19" s="113" t="s">
        <v>42</v>
      </c>
      <c r="B19" s="113" t="s">
        <v>43</v>
      </c>
      <c r="C19" s="117">
        <v>42905</v>
      </c>
      <c r="D19" s="88">
        <v>12570</v>
      </c>
      <c r="E19" s="86">
        <v>40</v>
      </c>
      <c r="F19" s="86">
        <f t="shared" si="6"/>
        <v>314.25</v>
      </c>
      <c r="G19" s="115">
        <v>381</v>
      </c>
      <c r="H19" s="88">
        <v>16545</v>
      </c>
      <c r="I19" s="86">
        <v>49</v>
      </c>
      <c r="J19" s="86">
        <f t="shared" si="1"/>
        <v>337.65306122448982</v>
      </c>
      <c r="K19" s="115">
        <v>382</v>
      </c>
      <c r="L19" s="88">
        <f t="shared" si="0"/>
        <v>-3975</v>
      </c>
      <c r="M19" s="86">
        <f t="shared" si="0"/>
        <v>-9</v>
      </c>
      <c r="N19" s="86">
        <f t="shared" si="0"/>
        <v>-23.403061224489818</v>
      </c>
      <c r="O19" s="89">
        <f t="shared" si="8"/>
        <v>-1</v>
      </c>
      <c r="P19" s="116">
        <v>2.2999999999999998</v>
      </c>
      <c r="Q19" s="182">
        <v>4</v>
      </c>
      <c r="R19" s="191">
        <v>21830</v>
      </c>
      <c r="S19" s="191">
        <v>65</v>
      </c>
      <c r="T19" s="191">
        <f t="shared" si="7"/>
        <v>335.84615384615387</v>
      </c>
      <c r="U19" s="191">
        <f t="shared" si="3"/>
        <v>-9260</v>
      </c>
      <c r="V19" s="191">
        <f t="shared" si="4"/>
        <v>-25</v>
      </c>
      <c r="W19" s="192">
        <f t="shared" si="5"/>
        <v>-21.596153846153868</v>
      </c>
    </row>
    <row r="20" spans="1:23" ht="15" customHeight="1" x14ac:dyDescent="0.25">
      <c r="A20" s="113" t="s">
        <v>44</v>
      </c>
      <c r="B20" s="113" t="s">
        <v>45</v>
      </c>
      <c r="C20" s="117">
        <v>76325</v>
      </c>
      <c r="D20" s="88">
        <v>21869</v>
      </c>
      <c r="E20" s="86">
        <v>64</v>
      </c>
      <c r="F20" s="86">
        <f t="shared" si="6"/>
        <v>341.703125</v>
      </c>
      <c r="G20" s="115">
        <v>319</v>
      </c>
      <c r="H20" s="88">
        <v>34999</v>
      </c>
      <c r="I20" s="86">
        <v>84</v>
      </c>
      <c r="J20" s="86">
        <f t="shared" si="1"/>
        <v>416.65476190476193</v>
      </c>
      <c r="K20" s="115">
        <v>460</v>
      </c>
      <c r="L20" s="88">
        <f t="shared" ref="L20:N31" si="11">D20-H20</f>
        <v>-13130</v>
      </c>
      <c r="M20" s="86">
        <f t="shared" si="0"/>
        <v>-20</v>
      </c>
      <c r="N20" s="86">
        <f t="shared" si="11"/>
        <v>-74.951636904761926</v>
      </c>
      <c r="O20" s="89">
        <f t="shared" si="8"/>
        <v>-141</v>
      </c>
      <c r="P20" s="116">
        <v>2.2999999999999998</v>
      </c>
      <c r="Q20" s="182">
        <v>0</v>
      </c>
      <c r="R20" s="191">
        <v>28162</v>
      </c>
      <c r="S20" s="191">
        <v>79</v>
      </c>
      <c r="T20" s="191">
        <f t="shared" si="7"/>
        <v>356.48101265822783</v>
      </c>
      <c r="U20" s="191">
        <f t="shared" si="3"/>
        <v>-6293</v>
      </c>
      <c r="V20" s="191">
        <f t="shared" si="4"/>
        <v>-15</v>
      </c>
      <c r="W20" s="192">
        <f t="shared" si="5"/>
        <v>-14.777887658227826</v>
      </c>
    </row>
    <row r="21" spans="1:23" ht="15" customHeight="1" x14ac:dyDescent="0.25">
      <c r="A21" s="113" t="s">
        <v>46</v>
      </c>
      <c r="B21" s="113" t="s">
        <v>47</v>
      </c>
      <c r="C21" s="114">
        <v>64485</v>
      </c>
      <c r="D21" s="88">
        <v>29985</v>
      </c>
      <c r="E21" s="86">
        <v>78</v>
      </c>
      <c r="F21" s="86">
        <f t="shared" si="6"/>
        <v>384.42307692307691</v>
      </c>
      <c r="G21" s="115">
        <v>435</v>
      </c>
      <c r="H21" s="88">
        <v>27760</v>
      </c>
      <c r="I21" s="86">
        <v>66</v>
      </c>
      <c r="J21" s="86">
        <f t="shared" ref="J21" si="12">H21/I21</f>
        <v>420.60606060606062</v>
      </c>
      <c r="K21" s="115">
        <v>986</v>
      </c>
      <c r="L21" s="88">
        <f t="shared" si="11"/>
        <v>2225</v>
      </c>
      <c r="M21" s="86">
        <f t="shared" si="11"/>
        <v>12</v>
      </c>
      <c r="N21" s="86">
        <f t="shared" si="11"/>
        <v>-36.182983682983718</v>
      </c>
      <c r="O21" s="89">
        <f t="shared" si="8"/>
        <v>-551</v>
      </c>
      <c r="P21" s="116">
        <v>3.1</v>
      </c>
      <c r="Q21" s="182">
        <v>3</v>
      </c>
      <c r="R21" s="191">
        <v>0</v>
      </c>
      <c r="S21" s="191">
        <v>0</v>
      </c>
      <c r="T21" s="191" t="e">
        <f t="shared" si="7"/>
        <v>#DIV/0!</v>
      </c>
      <c r="U21" s="191">
        <f t="shared" si="3"/>
        <v>29985</v>
      </c>
      <c r="V21" s="191">
        <f t="shared" si="4"/>
        <v>78</v>
      </c>
      <c r="W21" s="192" t="e">
        <f t="shared" si="5"/>
        <v>#DIV/0!</v>
      </c>
    </row>
    <row r="22" spans="1:23" ht="15" customHeight="1" thickBot="1" x14ac:dyDescent="0.3">
      <c r="A22" s="118" t="s">
        <v>48</v>
      </c>
      <c r="B22" s="119" t="s">
        <v>49</v>
      </c>
      <c r="C22" s="120">
        <v>43254</v>
      </c>
      <c r="D22" s="88">
        <v>16331</v>
      </c>
      <c r="E22" s="98">
        <v>40</v>
      </c>
      <c r="F22" s="86">
        <f>+D22/E22</f>
        <v>408.27499999999998</v>
      </c>
      <c r="G22" s="121">
        <v>362</v>
      </c>
      <c r="H22" s="101">
        <v>14941</v>
      </c>
      <c r="I22" s="98">
        <v>40</v>
      </c>
      <c r="J22" s="86">
        <f t="shared" si="1"/>
        <v>373.52499999999998</v>
      </c>
      <c r="K22" s="121">
        <v>301</v>
      </c>
      <c r="L22" s="101">
        <f t="shared" si="11"/>
        <v>1390</v>
      </c>
      <c r="M22" s="86">
        <f t="shared" si="11"/>
        <v>0</v>
      </c>
      <c r="N22" s="98">
        <f t="shared" si="11"/>
        <v>34.75</v>
      </c>
      <c r="O22" s="102">
        <f t="shared" si="8"/>
        <v>61</v>
      </c>
      <c r="P22" s="122">
        <v>2.4</v>
      </c>
      <c r="Q22" s="183">
        <v>0</v>
      </c>
      <c r="R22" s="191">
        <v>0</v>
      </c>
      <c r="S22" s="191">
        <v>0</v>
      </c>
      <c r="T22" s="191" t="e">
        <f t="shared" si="7"/>
        <v>#DIV/0!</v>
      </c>
      <c r="U22" s="191">
        <f t="shared" si="3"/>
        <v>16331</v>
      </c>
      <c r="V22" s="191">
        <f t="shared" si="4"/>
        <v>40</v>
      </c>
      <c r="W22" s="192" t="e">
        <f t="shared" si="5"/>
        <v>#DIV/0!</v>
      </c>
    </row>
    <row r="23" spans="1:23" ht="15" customHeight="1" thickBot="1" x14ac:dyDescent="0.3">
      <c r="A23" s="163" t="s">
        <v>50</v>
      </c>
      <c r="B23" s="164"/>
      <c r="C23" s="104">
        <f>SUM(C13:C22)</f>
        <v>573283</v>
      </c>
      <c r="D23" s="104">
        <f>SUM(D13:D22)</f>
        <v>206436</v>
      </c>
      <c r="E23" s="105">
        <f>SUM(E13:E22)</f>
        <v>555</v>
      </c>
      <c r="F23" s="105">
        <f t="shared" si="6"/>
        <v>371.95675675675676</v>
      </c>
      <c r="G23" s="106">
        <f>AVERAGE(G13:G22)</f>
        <v>403.3</v>
      </c>
      <c r="H23" s="104">
        <f>SUM(H13:H22)</f>
        <v>200209</v>
      </c>
      <c r="I23" s="105">
        <f>SUM(I13:I22)</f>
        <v>558</v>
      </c>
      <c r="J23" s="105">
        <f>H23/I23</f>
        <v>358.79749103942652</v>
      </c>
      <c r="K23" s="106">
        <f>AVERAGE(K13:K22)</f>
        <v>507.6</v>
      </c>
      <c r="L23" s="104">
        <f t="shared" si="11"/>
        <v>6227</v>
      </c>
      <c r="M23" s="105">
        <f t="shared" si="11"/>
        <v>-3</v>
      </c>
      <c r="N23" s="105">
        <f t="shared" si="11"/>
        <v>13.159265717330243</v>
      </c>
      <c r="O23" s="107">
        <f t="shared" si="8"/>
        <v>-104.30000000000001</v>
      </c>
      <c r="P23" s="108">
        <f>AVERAGE(P13:P22)</f>
        <v>3.15</v>
      </c>
      <c r="Q23" s="180">
        <f>+SUM(Q13:Q22)</f>
        <v>16</v>
      </c>
      <c r="R23" s="104">
        <f>SUM(R15:R22)</f>
        <v>127087</v>
      </c>
      <c r="S23" s="105">
        <f>SUM(S15:S22)</f>
        <v>362</v>
      </c>
      <c r="T23" s="210">
        <f t="shared" si="7"/>
        <v>351.06906077348066</v>
      </c>
      <c r="U23" s="199">
        <f t="shared" si="3"/>
        <v>79349</v>
      </c>
      <c r="V23" s="199">
        <f t="shared" si="4"/>
        <v>193</v>
      </c>
      <c r="W23" s="209">
        <f t="shared" si="5"/>
        <v>20.887695983276103</v>
      </c>
    </row>
    <row r="24" spans="1:23" ht="15" customHeight="1" x14ac:dyDescent="0.25">
      <c r="A24" s="123" t="s">
        <v>51</v>
      </c>
      <c r="B24" s="123" t="s">
        <v>52</v>
      </c>
      <c r="C24" s="124">
        <v>58865</v>
      </c>
      <c r="D24" s="79">
        <v>23599</v>
      </c>
      <c r="E24" s="79">
        <v>78</v>
      </c>
      <c r="F24" s="77">
        <f t="shared" si="6"/>
        <v>302.55128205128204</v>
      </c>
      <c r="G24" s="79">
        <v>303</v>
      </c>
      <c r="H24" s="79">
        <v>40336</v>
      </c>
      <c r="I24" s="79">
        <v>112</v>
      </c>
      <c r="J24" s="86">
        <f>H24/I24</f>
        <v>360.14285714285717</v>
      </c>
      <c r="K24" s="79">
        <v>360</v>
      </c>
      <c r="L24" s="88">
        <f>D24-H24</f>
        <v>-16737</v>
      </c>
      <c r="M24" s="86">
        <f>E24-I24</f>
        <v>-34</v>
      </c>
      <c r="N24" s="86">
        <f>F24-J24</f>
        <v>-57.591575091575123</v>
      </c>
      <c r="O24" s="89">
        <f t="shared" si="8"/>
        <v>-57</v>
      </c>
      <c r="P24" s="116">
        <v>2.4</v>
      </c>
      <c r="Q24" s="182">
        <v>1</v>
      </c>
      <c r="R24" s="191">
        <v>0</v>
      </c>
      <c r="S24" s="191">
        <v>0</v>
      </c>
      <c r="T24" s="191" t="e">
        <f t="shared" si="7"/>
        <v>#DIV/0!</v>
      </c>
      <c r="U24" s="191">
        <f t="shared" si="3"/>
        <v>23599</v>
      </c>
      <c r="V24" s="191">
        <f t="shared" si="4"/>
        <v>78</v>
      </c>
      <c r="W24" s="192" t="e">
        <f t="shared" si="5"/>
        <v>#DIV/0!</v>
      </c>
    </row>
    <row r="25" spans="1:23" ht="15" customHeight="1" x14ac:dyDescent="0.25">
      <c r="A25" s="125" t="s">
        <v>53</v>
      </c>
      <c r="B25" s="125" t="s">
        <v>54</v>
      </c>
      <c r="C25" s="126">
        <v>63321</v>
      </c>
      <c r="D25" s="79">
        <v>0</v>
      </c>
      <c r="E25" s="86">
        <v>0</v>
      </c>
      <c r="F25" s="77" t="e">
        <f t="shared" si="6"/>
        <v>#DIV/0!</v>
      </c>
      <c r="G25" s="115">
        <v>0</v>
      </c>
      <c r="H25" s="88">
        <v>0</v>
      </c>
      <c r="I25" s="86">
        <v>0</v>
      </c>
      <c r="J25" s="86" t="e">
        <f>H25/I25</f>
        <v>#DIV/0!</v>
      </c>
      <c r="K25" s="115">
        <v>0</v>
      </c>
      <c r="L25" s="88">
        <f t="shared" si="11"/>
        <v>0</v>
      </c>
      <c r="M25" s="86">
        <f t="shared" si="11"/>
        <v>0</v>
      </c>
      <c r="N25" s="86" t="e">
        <f t="shared" si="11"/>
        <v>#DIV/0!</v>
      </c>
      <c r="O25" s="89">
        <f t="shared" si="8"/>
        <v>0</v>
      </c>
      <c r="P25" s="116">
        <v>0</v>
      </c>
      <c r="Q25" s="182">
        <v>0</v>
      </c>
      <c r="R25" s="191">
        <v>0</v>
      </c>
      <c r="S25" s="191">
        <v>0</v>
      </c>
      <c r="T25" s="191" t="e">
        <f t="shared" si="7"/>
        <v>#DIV/0!</v>
      </c>
      <c r="U25" s="191">
        <f t="shared" si="3"/>
        <v>0</v>
      </c>
      <c r="V25" s="191">
        <f t="shared" si="4"/>
        <v>0</v>
      </c>
      <c r="W25" s="192" t="e">
        <f t="shared" si="5"/>
        <v>#DIV/0!</v>
      </c>
    </row>
    <row r="26" spans="1:23" ht="15" customHeight="1" x14ac:dyDescent="0.25">
      <c r="A26" s="125" t="s">
        <v>57</v>
      </c>
      <c r="B26" s="125" t="s">
        <v>58</v>
      </c>
      <c r="C26" s="126">
        <v>97021</v>
      </c>
      <c r="D26" s="79">
        <v>38156</v>
      </c>
      <c r="E26" s="86">
        <v>112</v>
      </c>
      <c r="F26" s="77">
        <f t="shared" si="6"/>
        <v>340.67857142857144</v>
      </c>
      <c r="G26" s="115">
        <v>368</v>
      </c>
      <c r="H26" s="88">
        <v>33534</v>
      </c>
      <c r="I26" s="86">
        <v>101</v>
      </c>
      <c r="J26" s="86">
        <f t="shared" si="1"/>
        <v>332.019801980198</v>
      </c>
      <c r="K26" s="115">
        <v>358</v>
      </c>
      <c r="L26" s="88">
        <f t="shared" si="11"/>
        <v>4622</v>
      </c>
      <c r="M26" s="86">
        <f t="shared" si="11"/>
        <v>11</v>
      </c>
      <c r="N26" s="86">
        <f t="shared" si="11"/>
        <v>8.6587694483734481</v>
      </c>
      <c r="O26" s="89">
        <f t="shared" si="8"/>
        <v>10</v>
      </c>
      <c r="P26" s="112">
        <v>2.2999999999999998</v>
      </c>
      <c r="Q26" s="182">
        <v>3</v>
      </c>
      <c r="R26" s="191">
        <v>53641</v>
      </c>
      <c r="S26" s="191">
        <v>164</v>
      </c>
      <c r="T26" s="191">
        <f t="shared" si="7"/>
        <v>327.07926829268291</v>
      </c>
      <c r="U26" s="191">
        <f t="shared" si="3"/>
        <v>-15485</v>
      </c>
      <c r="V26" s="191">
        <f t="shared" si="4"/>
        <v>-52</v>
      </c>
      <c r="W26" s="192">
        <f t="shared" si="5"/>
        <v>13.599303135888533</v>
      </c>
    </row>
    <row r="27" spans="1:23" ht="15" customHeight="1" x14ac:dyDescent="0.25">
      <c r="A27" s="125" t="s">
        <v>59</v>
      </c>
      <c r="B27" s="125" t="s">
        <v>60</v>
      </c>
      <c r="C27" s="126">
        <v>53879</v>
      </c>
      <c r="D27" s="79">
        <v>19893</v>
      </c>
      <c r="E27" s="86">
        <v>38</v>
      </c>
      <c r="F27" s="86">
        <f>D27/E27</f>
        <v>523.5</v>
      </c>
      <c r="G27" s="115">
        <v>870</v>
      </c>
      <c r="H27" s="88">
        <v>15880</v>
      </c>
      <c r="I27" s="86">
        <v>43</v>
      </c>
      <c r="J27" s="86">
        <f t="shared" si="1"/>
        <v>369.30232558139534</v>
      </c>
      <c r="K27" s="115">
        <v>573</v>
      </c>
      <c r="L27" s="88">
        <f t="shared" si="11"/>
        <v>4013</v>
      </c>
      <c r="M27" s="86">
        <f t="shared" si="11"/>
        <v>-5</v>
      </c>
      <c r="N27" s="86">
        <f t="shared" si="11"/>
        <v>154.19767441860466</v>
      </c>
      <c r="O27" s="89">
        <f t="shared" si="8"/>
        <v>297</v>
      </c>
      <c r="P27" s="116">
        <v>3.2</v>
      </c>
      <c r="Q27" s="182">
        <v>1</v>
      </c>
      <c r="R27" s="191">
        <v>19999</v>
      </c>
      <c r="S27" s="191">
        <v>57</v>
      </c>
      <c r="T27" s="191">
        <f t="shared" si="7"/>
        <v>350.85964912280701</v>
      </c>
      <c r="U27" s="191">
        <f t="shared" si="3"/>
        <v>-106</v>
      </c>
      <c r="V27" s="191">
        <f t="shared" si="4"/>
        <v>-19</v>
      </c>
      <c r="W27" s="192">
        <f t="shared" si="5"/>
        <v>172.64035087719299</v>
      </c>
    </row>
    <row r="28" spans="1:23" ht="15" customHeight="1" x14ac:dyDescent="0.25">
      <c r="A28" s="125" t="s">
        <v>61</v>
      </c>
      <c r="B28" s="125" t="s">
        <v>62</v>
      </c>
      <c r="C28" s="126">
        <v>49087</v>
      </c>
      <c r="D28" s="79">
        <v>30086</v>
      </c>
      <c r="E28" s="86">
        <v>74</v>
      </c>
      <c r="F28" s="86">
        <f t="shared" si="6"/>
        <v>406.56756756756755</v>
      </c>
      <c r="G28" s="115">
        <v>432</v>
      </c>
      <c r="H28" s="88">
        <v>26746</v>
      </c>
      <c r="I28" s="86">
        <v>64</v>
      </c>
      <c r="J28" s="86">
        <f t="shared" si="1"/>
        <v>417.90625</v>
      </c>
      <c r="K28" s="115">
        <v>339</v>
      </c>
      <c r="L28" s="88">
        <f t="shared" si="11"/>
        <v>3340</v>
      </c>
      <c r="M28" s="86">
        <f t="shared" si="11"/>
        <v>10</v>
      </c>
      <c r="N28" s="86">
        <f t="shared" si="11"/>
        <v>-11.338682432432449</v>
      </c>
      <c r="O28" s="89">
        <f t="shared" si="8"/>
        <v>93</v>
      </c>
      <c r="P28" s="116">
        <v>2.9</v>
      </c>
      <c r="Q28" s="182">
        <v>7</v>
      </c>
      <c r="R28" s="191">
        <v>26081</v>
      </c>
      <c r="S28" s="191">
        <v>57</v>
      </c>
      <c r="T28" s="191">
        <f t="shared" si="7"/>
        <v>457.56140350877195</v>
      </c>
      <c r="U28" s="191">
        <f t="shared" si="3"/>
        <v>4005</v>
      </c>
      <c r="V28" s="191">
        <f t="shared" si="4"/>
        <v>17</v>
      </c>
      <c r="W28" s="192">
        <f t="shared" si="5"/>
        <v>-50.993835941204395</v>
      </c>
    </row>
    <row r="29" spans="1:23" ht="15" customHeight="1" x14ac:dyDescent="0.25">
      <c r="A29" s="125" t="s">
        <v>63</v>
      </c>
      <c r="B29" s="125" t="s">
        <v>64</v>
      </c>
      <c r="C29" s="126">
        <v>45087</v>
      </c>
      <c r="D29" s="79">
        <v>20144</v>
      </c>
      <c r="E29" s="77">
        <v>49</v>
      </c>
      <c r="F29" s="77">
        <f>D29/E29</f>
        <v>411.10204081632651</v>
      </c>
      <c r="G29" s="111">
        <v>449</v>
      </c>
      <c r="H29" s="79">
        <v>14822</v>
      </c>
      <c r="I29" s="77">
        <v>32</v>
      </c>
      <c r="J29" s="86">
        <f t="shared" si="1"/>
        <v>463.1875</v>
      </c>
      <c r="K29" s="111">
        <v>678</v>
      </c>
      <c r="L29" s="79">
        <f>D29-H29</f>
        <v>5322</v>
      </c>
      <c r="M29" s="77">
        <f>E29-I29</f>
        <v>17</v>
      </c>
      <c r="N29" s="77">
        <f>F29-J29</f>
        <v>-52.085459183673493</v>
      </c>
      <c r="O29" s="80">
        <f t="shared" si="8"/>
        <v>-229</v>
      </c>
      <c r="P29" s="112">
        <v>2.9</v>
      </c>
      <c r="Q29" s="182">
        <v>4</v>
      </c>
      <c r="R29" s="191">
        <v>0</v>
      </c>
      <c r="S29" s="191">
        <v>0</v>
      </c>
      <c r="T29" s="191" t="e">
        <f t="shared" si="7"/>
        <v>#DIV/0!</v>
      </c>
      <c r="U29" s="191">
        <f t="shared" si="3"/>
        <v>20144</v>
      </c>
      <c r="V29" s="191">
        <f t="shared" si="4"/>
        <v>49</v>
      </c>
      <c r="W29" s="192" t="e">
        <f t="shared" si="5"/>
        <v>#DIV/0!</v>
      </c>
    </row>
    <row r="30" spans="1:23" ht="15" customHeight="1" x14ac:dyDescent="0.25">
      <c r="A30" s="125" t="s">
        <v>65</v>
      </c>
      <c r="B30" s="125" t="s">
        <v>66</v>
      </c>
      <c r="C30" s="126">
        <v>63866</v>
      </c>
      <c r="D30" s="79">
        <v>31047</v>
      </c>
      <c r="E30" s="86">
        <v>62</v>
      </c>
      <c r="F30" s="77">
        <f>D30/E30</f>
        <v>500.75806451612902</v>
      </c>
      <c r="G30" s="115">
        <v>497</v>
      </c>
      <c r="H30" s="88">
        <v>21369</v>
      </c>
      <c r="I30" s="86">
        <v>51</v>
      </c>
      <c r="J30" s="86">
        <f t="shared" si="1"/>
        <v>419</v>
      </c>
      <c r="K30" s="115">
        <v>420</v>
      </c>
      <c r="L30" s="88">
        <f t="shared" si="11"/>
        <v>9678</v>
      </c>
      <c r="M30" s="86">
        <f t="shared" si="11"/>
        <v>11</v>
      </c>
      <c r="N30" s="86">
        <f t="shared" si="11"/>
        <v>81.758064516129025</v>
      </c>
      <c r="O30" s="89">
        <f t="shared" si="8"/>
        <v>77</v>
      </c>
      <c r="P30" s="116">
        <v>3.1</v>
      </c>
      <c r="Q30" s="182">
        <v>5</v>
      </c>
      <c r="R30" s="191">
        <v>0</v>
      </c>
      <c r="S30" s="191">
        <v>0</v>
      </c>
      <c r="T30" s="191" t="e">
        <f t="shared" si="7"/>
        <v>#DIV/0!</v>
      </c>
      <c r="U30" s="191">
        <f t="shared" si="3"/>
        <v>31047</v>
      </c>
      <c r="V30" s="191">
        <f t="shared" si="4"/>
        <v>62</v>
      </c>
      <c r="W30" s="192" t="e">
        <f t="shared" si="5"/>
        <v>#DIV/0!</v>
      </c>
    </row>
    <row r="31" spans="1:23" ht="15" customHeight="1" thickBot="1" x14ac:dyDescent="0.3">
      <c r="A31" s="127" t="s">
        <v>67</v>
      </c>
      <c r="B31" s="127" t="s">
        <v>68</v>
      </c>
      <c r="C31" s="128">
        <v>66324</v>
      </c>
      <c r="D31" s="79">
        <v>35309</v>
      </c>
      <c r="E31" s="98">
        <v>66</v>
      </c>
      <c r="F31" s="77">
        <f>D31/E31</f>
        <v>534.9848484848485</v>
      </c>
      <c r="G31" s="121">
        <v>669</v>
      </c>
      <c r="H31" s="101">
        <v>17296</v>
      </c>
      <c r="I31" s="98">
        <v>31</v>
      </c>
      <c r="J31" s="86">
        <f t="shared" si="1"/>
        <v>557.93548387096769</v>
      </c>
      <c r="K31" s="121">
        <v>633</v>
      </c>
      <c r="L31" s="88">
        <f t="shared" si="11"/>
        <v>18013</v>
      </c>
      <c r="M31" s="98">
        <f t="shared" si="11"/>
        <v>35</v>
      </c>
      <c r="N31" s="98">
        <f t="shared" si="11"/>
        <v>-22.950635386119188</v>
      </c>
      <c r="O31" s="102">
        <f t="shared" si="8"/>
        <v>36</v>
      </c>
      <c r="P31" s="122">
        <v>2.4</v>
      </c>
      <c r="Q31" s="183">
        <v>5</v>
      </c>
      <c r="R31" s="191">
        <v>0</v>
      </c>
      <c r="S31" s="191">
        <v>0</v>
      </c>
      <c r="T31" s="191" t="e">
        <f t="shared" si="7"/>
        <v>#DIV/0!</v>
      </c>
      <c r="U31" s="191">
        <f t="shared" si="3"/>
        <v>35309</v>
      </c>
      <c r="V31" s="191">
        <f t="shared" si="4"/>
        <v>66</v>
      </c>
      <c r="W31" s="192" t="e">
        <f t="shared" si="5"/>
        <v>#DIV/0!</v>
      </c>
    </row>
    <row r="32" spans="1:23" ht="15" customHeight="1" thickBot="1" x14ac:dyDescent="0.3">
      <c r="A32" s="163" t="s">
        <v>69</v>
      </c>
      <c r="B32" s="164"/>
      <c r="C32" s="104">
        <f>SUM(C24:C31)</f>
        <v>497450</v>
      </c>
      <c r="D32" s="104">
        <f>SUM(D24:D31)</f>
        <v>198234</v>
      </c>
      <c r="E32" s="105">
        <f>SUM(E24:E31)</f>
        <v>479</v>
      </c>
      <c r="F32" s="105">
        <f t="shared" si="6"/>
        <v>413.84968684759917</v>
      </c>
      <c r="G32" s="106">
        <f>AVERAGE(G24:G31)</f>
        <v>448.5</v>
      </c>
      <c r="H32" s="104">
        <f>SUM(H24:H31)</f>
        <v>169983</v>
      </c>
      <c r="I32" s="105">
        <f>SUM(I24:I31)</f>
        <v>434</v>
      </c>
      <c r="J32" s="105">
        <f t="shared" si="1"/>
        <v>391.66589861751152</v>
      </c>
      <c r="K32" s="106">
        <f>AVERAGE(K24:K31)</f>
        <v>420.125</v>
      </c>
      <c r="L32" s="141">
        <f>D32-H32</f>
        <v>28251</v>
      </c>
      <c r="M32" s="142">
        <f>E32-I32</f>
        <v>45</v>
      </c>
      <c r="N32" s="142">
        <f>F32-J32</f>
        <v>22.183788230087657</v>
      </c>
      <c r="O32" s="143">
        <f t="shared" si="8"/>
        <v>28.375</v>
      </c>
      <c r="P32" s="108">
        <f>AVERAGE(P24:P31)</f>
        <v>2.4</v>
      </c>
      <c r="Q32" s="180">
        <f>SUM(Q24:Q31)</f>
        <v>26</v>
      </c>
      <c r="R32" s="104">
        <f>SUM(R24:R31)</f>
        <v>99721</v>
      </c>
      <c r="S32" s="105">
        <f>SUM(S24:S31)</f>
        <v>278</v>
      </c>
      <c r="T32" s="210">
        <f t="shared" si="7"/>
        <v>358.70863309352518</v>
      </c>
      <c r="U32" s="209">
        <f>+D32-R32</f>
        <v>98513</v>
      </c>
      <c r="V32" s="199">
        <f t="shared" si="4"/>
        <v>201</v>
      </c>
      <c r="W32" s="209">
        <f t="shared" si="5"/>
        <v>55.141053754073994</v>
      </c>
    </row>
    <row r="33" spans="1:23" ht="15" customHeight="1" x14ac:dyDescent="0.25">
      <c r="A33" s="129" t="s">
        <v>70</v>
      </c>
      <c r="B33" s="129" t="s">
        <v>71</v>
      </c>
      <c r="C33" s="130">
        <v>56359</v>
      </c>
      <c r="D33" s="75">
        <v>19619</v>
      </c>
      <c r="E33" s="76">
        <v>53</v>
      </c>
      <c r="F33" s="77">
        <f t="shared" si="6"/>
        <v>370.16981132075472</v>
      </c>
      <c r="G33" s="78">
        <v>338</v>
      </c>
      <c r="H33" s="75">
        <v>13578</v>
      </c>
      <c r="I33" s="76">
        <v>28</v>
      </c>
      <c r="J33" s="77">
        <f t="shared" si="1"/>
        <v>484.92857142857144</v>
      </c>
      <c r="K33" s="78">
        <v>534</v>
      </c>
      <c r="L33" s="79">
        <f t="shared" ref="L33:N42" si="13">D33-H33</f>
        <v>6041</v>
      </c>
      <c r="M33" s="77">
        <f t="shared" si="13"/>
        <v>25</v>
      </c>
      <c r="N33" s="77">
        <f t="shared" si="13"/>
        <v>-114.75876010781673</v>
      </c>
      <c r="O33" s="80">
        <f t="shared" si="8"/>
        <v>-196</v>
      </c>
      <c r="P33" s="81">
        <v>3.2</v>
      </c>
      <c r="Q33" s="184">
        <v>0</v>
      </c>
      <c r="R33" s="191">
        <v>24479</v>
      </c>
      <c r="S33" s="191">
        <v>56</v>
      </c>
      <c r="T33" s="191">
        <f t="shared" si="7"/>
        <v>437.125</v>
      </c>
      <c r="U33" s="191">
        <f t="shared" si="3"/>
        <v>-4860</v>
      </c>
      <c r="V33" s="191">
        <f t="shared" si="4"/>
        <v>-3</v>
      </c>
      <c r="W33" s="192">
        <f t="shared" si="5"/>
        <v>-66.955188679245282</v>
      </c>
    </row>
    <row r="34" spans="1:23" ht="15" customHeight="1" x14ac:dyDescent="0.25">
      <c r="A34" s="131" t="s">
        <v>72</v>
      </c>
      <c r="B34" s="131" t="s">
        <v>73</v>
      </c>
      <c r="C34" s="132">
        <v>68085</v>
      </c>
      <c r="D34" s="84">
        <v>32561</v>
      </c>
      <c r="E34" s="85">
        <v>93</v>
      </c>
      <c r="F34" s="86">
        <f t="shared" si="6"/>
        <v>350.11827956989248</v>
      </c>
      <c r="G34" s="87">
        <v>491</v>
      </c>
      <c r="H34" s="84">
        <v>27698</v>
      </c>
      <c r="I34" s="85">
        <v>77</v>
      </c>
      <c r="J34" s="86">
        <f t="shared" si="1"/>
        <v>359.71428571428572</v>
      </c>
      <c r="K34" s="87">
        <v>515</v>
      </c>
      <c r="L34" s="88">
        <f t="shared" si="13"/>
        <v>4863</v>
      </c>
      <c r="M34" s="86">
        <f t="shared" si="13"/>
        <v>16</v>
      </c>
      <c r="N34" s="86">
        <f t="shared" si="13"/>
        <v>-9.5960061443932432</v>
      </c>
      <c r="O34" s="89">
        <f t="shared" si="8"/>
        <v>-24</v>
      </c>
      <c r="P34" s="91">
        <v>2.9</v>
      </c>
      <c r="Q34" s="178">
        <v>3</v>
      </c>
      <c r="R34" s="191">
        <v>0</v>
      </c>
      <c r="S34" s="191">
        <v>0</v>
      </c>
      <c r="T34" s="191" t="e">
        <f t="shared" si="7"/>
        <v>#DIV/0!</v>
      </c>
      <c r="U34" s="191">
        <f t="shared" si="3"/>
        <v>32561</v>
      </c>
      <c r="V34" s="191">
        <f t="shared" si="4"/>
        <v>93</v>
      </c>
      <c r="W34" s="192" t="e">
        <f t="shared" si="5"/>
        <v>#DIV/0!</v>
      </c>
    </row>
    <row r="35" spans="1:23" ht="15" customHeight="1" x14ac:dyDescent="0.25">
      <c r="A35" s="131" t="s">
        <v>74</v>
      </c>
      <c r="B35" s="131" t="s">
        <v>75</v>
      </c>
      <c r="C35" s="132">
        <v>69112</v>
      </c>
      <c r="D35" s="84">
        <v>38363</v>
      </c>
      <c r="E35" s="85">
        <v>84</v>
      </c>
      <c r="F35" s="86">
        <f t="shared" si="6"/>
        <v>456.70238095238096</v>
      </c>
      <c r="G35" s="87">
        <v>458</v>
      </c>
      <c r="H35" s="84">
        <v>35978</v>
      </c>
      <c r="I35" s="85">
        <v>101</v>
      </c>
      <c r="J35" s="86">
        <f>+H35/I35</f>
        <v>356.21782178217819</v>
      </c>
      <c r="K35" s="87">
        <v>302</v>
      </c>
      <c r="L35" s="88">
        <f t="shared" si="13"/>
        <v>2385</v>
      </c>
      <c r="M35" s="86">
        <f t="shared" si="13"/>
        <v>-17</v>
      </c>
      <c r="N35" s="86">
        <f t="shared" si="13"/>
        <v>100.48455917020277</v>
      </c>
      <c r="O35" s="89">
        <f t="shared" si="8"/>
        <v>156</v>
      </c>
      <c r="P35" s="91">
        <v>3.2</v>
      </c>
      <c r="Q35" s="178">
        <v>13</v>
      </c>
      <c r="R35" s="191">
        <v>27041</v>
      </c>
      <c r="S35" s="191">
        <v>82</v>
      </c>
      <c r="T35" s="191">
        <f t="shared" si="7"/>
        <v>329.76829268292681</v>
      </c>
      <c r="U35" s="191">
        <f t="shared" si="3"/>
        <v>11322</v>
      </c>
      <c r="V35" s="191">
        <f t="shared" si="4"/>
        <v>2</v>
      </c>
      <c r="W35" s="192">
        <f t="shared" si="5"/>
        <v>126.93408826945415</v>
      </c>
    </row>
    <row r="36" spans="1:23" ht="15" customHeight="1" x14ac:dyDescent="0.25">
      <c r="A36" s="131" t="s">
        <v>76</v>
      </c>
      <c r="B36" s="131" t="s">
        <v>77</v>
      </c>
      <c r="C36" s="132">
        <v>42870</v>
      </c>
      <c r="D36" s="84">
        <v>15621</v>
      </c>
      <c r="E36" s="85">
        <v>43</v>
      </c>
      <c r="F36" s="86">
        <f t="shared" si="6"/>
        <v>363.27906976744185</v>
      </c>
      <c r="G36" s="87">
        <v>369</v>
      </c>
      <c r="H36" s="84">
        <v>24714</v>
      </c>
      <c r="I36" s="85">
        <v>64</v>
      </c>
      <c r="J36" s="86">
        <f t="shared" si="1"/>
        <v>386.15625</v>
      </c>
      <c r="K36" s="87">
        <v>407</v>
      </c>
      <c r="L36" s="88">
        <f t="shared" si="13"/>
        <v>-9093</v>
      </c>
      <c r="M36" s="86">
        <f t="shared" si="13"/>
        <v>-21</v>
      </c>
      <c r="N36" s="86">
        <f t="shared" si="13"/>
        <v>-22.877180232558146</v>
      </c>
      <c r="O36" s="89">
        <f t="shared" si="8"/>
        <v>-38</v>
      </c>
      <c r="P36" s="91">
        <v>2</v>
      </c>
      <c r="Q36" s="178">
        <v>0</v>
      </c>
      <c r="R36" s="191">
        <v>0</v>
      </c>
      <c r="S36" s="191">
        <v>0</v>
      </c>
      <c r="T36" s="191" t="e">
        <f t="shared" si="7"/>
        <v>#DIV/0!</v>
      </c>
      <c r="U36" s="191">
        <f t="shared" si="3"/>
        <v>15621</v>
      </c>
      <c r="V36" s="191">
        <f t="shared" si="4"/>
        <v>43</v>
      </c>
      <c r="W36" s="192" t="e">
        <f t="shared" si="5"/>
        <v>#DIV/0!</v>
      </c>
    </row>
    <row r="37" spans="1:23" ht="15" customHeight="1" x14ac:dyDescent="0.25">
      <c r="A37" s="131" t="s">
        <v>78</v>
      </c>
      <c r="B37" s="131" t="s">
        <v>79</v>
      </c>
      <c r="C37" s="132">
        <v>51916</v>
      </c>
      <c r="D37" s="84">
        <v>27674</v>
      </c>
      <c r="E37" s="85">
        <v>66</v>
      </c>
      <c r="F37" s="86">
        <f t="shared" si="6"/>
        <v>419.30303030303031</v>
      </c>
      <c r="G37" s="87">
        <v>462</v>
      </c>
      <c r="H37" s="84">
        <v>14291</v>
      </c>
      <c r="I37" s="85">
        <v>36</v>
      </c>
      <c r="J37" s="86">
        <f t="shared" si="1"/>
        <v>396.97222222222223</v>
      </c>
      <c r="K37" s="87">
        <v>663</v>
      </c>
      <c r="L37" s="88">
        <f t="shared" si="13"/>
        <v>13383</v>
      </c>
      <c r="M37" s="86">
        <f t="shared" si="13"/>
        <v>30</v>
      </c>
      <c r="N37" s="86">
        <f t="shared" si="13"/>
        <v>22.330808080808083</v>
      </c>
      <c r="O37" s="89">
        <f t="shared" si="8"/>
        <v>-201</v>
      </c>
      <c r="P37" s="91">
        <v>3.3</v>
      </c>
      <c r="Q37" s="178">
        <v>9</v>
      </c>
      <c r="R37" s="191">
        <v>22644</v>
      </c>
      <c r="S37" s="191">
        <v>54</v>
      </c>
      <c r="T37" s="191">
        <f t="shared" si="7"/>
        <v>419.33333333333331</v>
      </c>
      <c r="U37" s="191">
        <f t="shared" si="3"/>
        <v>5030</v>
      </c>
      <c r="V37" s="191">
        <f t="shared" si="4"/>
        <v>12</v>
      </c>
      <c r="W37" s="192">
        <f t="shared" si="5"/>
        <v>-3.0303030303002743E-2</v>
      </c>
    </row>
    <row r="38" spans="1:23" ht="15" customHeight="1" x14ac:dyDescent="0.25">
      <c r="A38" s="131" t="s">
        <v>80</v>
      </c>
      <c r="B38" s="131" t="s">
        <v>81</v>
      </c>
      <c r="C38" s="132">
        <v>53743</v>
      </c>
      <c r="D38" s="84">
        <v>22924</v>
      </c>
      <c r="E38" s="85">
        <v>61</v>
      </c>
      <c r="F38" s="86">
        <f>+D38/E38</f>
        <v>375.80327868852459</v>
      </c>
      <c r="G38" s="87">
        <v>544</v>
      </c>
      <c r="H38" s="84">
        <v>15981</v>
      </c>
      <c r="I38" s="85">
        <v>46</v>
      </c>
      <c r="J38" s="86">
        <f t="shared" si="1"/>
        <v>347.41304347826087</v>
      </c>
      <c r="K38" s="87">
        <v>361</v>
      </c>
      <c r="L38" s="88">
        <f t="shared" si="13"/>
        <v>6943</v>
      </c>
      <c r="M38" s="86">
        <f t="shared" si="13"/>
        <v>15</v>
      </c>
      <c r="N38" s="86">
        <f t="shared" si="13"/>
        <v>28.390235210263711</v>
      </c>
      <c r="O38" s="89">
        <f t="shared" si="8"/>
        <v>183</v>
      </c>
      <c r="P38" s="91">
        <v>2.9</v>
      </c>
      <c r="Q38" s="178">
        <v>2</v>
      </c>
      <c r="R38" s="191">
        <v>28261</v>
      </c>
      <c r="S38" s="191">
        <v>89</v>
      </c>
      <c r="T38" s="191">
        <f t="shared" si="7"/>
        <v>317.53932584269666</v>
      </c>
      <c r="U38" s="191">
        <f t="shared" si="3"/>
        <v>-5337</v>
      </c>
      <c r="V38" s="191">
        <f t="shared" si="4"/>
        <v>-28</v>
      </c>
      <c r="W38" s="192">
        <f t="shared" si="5"/>
        <v>58.26395284582793</v>
      </c>
    </row>
    <row r="39" spans="1:23" ht="15" customHeight="1" x14ac:dyDescent="0.25">
      <c r="A39" s="131" t="s">
        <v>82</v>
      </c>
      <c r="B39" s="131" t="s">
        <v>83</v>
      </c>
      <c r="C39" s="132">
        <v>72575</v>
      </c>
      <c r="D39" s="84">
        <v>25298</v>
      </c>
      <c r="E39" s="85">
        <v>74</v>
      </c>
      <c r="F39" s="86">
        <f t="shared" si="6"/>
        <v>341.86486486486484</v>
      </c>
      <c r="G39" s="87">
        <v>452</v>
      </c>
      <c r="H39" s="84">
        <v>30401</v>
      </c>
      <c r="I39" s="85">
        <v>74</v>
      </c>
      <c r="J39" s="86">
        <f t="shared" si="1"/>
        <v>410.82432432432432</v>
      </c>
      <c r="K39" s="87">
        <v>676</v>
      </c>
      <c r="L39" s="88">
        <f t="shared" si="13"/>
        <v>-5103</v>
      </c>
      <c r="M39" s="86">
        <f t="shared" si="13"/>
        <v>0</v>
      </c>
      <c r="N39" s="86">
        <f t="shared" si="13"/>
        <v>-68.959459459459481</v>
      </c>
      <c r="O39" s="89">
        <f t="shared" si="8"/>
        <v>-224</v>
      </c>
      <c r="P39" s="91">
        <v>3</v>
      </c>
      <c r="Q39" s="177">
        <v>5</v>
      </c>
      <c r="R39" s="191">
        <v>30958</v>
      </c>
      <c r="S39" s="191">
        <v>88</v>
      </c>
      <c r="T39" s="191">
        <f t="shared" si="7"/>
        <v>351.79545454545456</v>
      </c>
      <c r="U39" s="191">
        <f t="shared" si="3"/>
        <v>-5660</v>
      </c>
      <c r="V39" s="191">
        <f t="shared" si="4"/>
        <v>-14</v>
      </c>
      <c r="W39" s="192">
        <f t="shared" si="5"/>
        <v>-9.9305896805897191</v>
      </c>
    </row>
    <row r="40" spans="1:23" ht="15" customHeight="1" x14ac:dyDescent="0.25">
      <c r="A40" s="131" t="s">
        <v>84</v>
      </c>
      <c r="B40" s="131" t="s">
        <v>85</v>
      </c>
      <c r="C40" s="132">
        <v>61080</v>
      </c>
      <c r="D40" s="84">
        <v>19506</v>
      </c>
      <c r="E40" s="85">
        <v>51</v>
      </c>
      <c r="F40" s="86">
        <f t="shared" si="6"/>
        <v>382.47058823529414</v>
      </c>
      <c r="G40" s="87">
        <v>402</v>
      </c>
      <c r="H40" s="84">
        <v>10946</v>
      </c>
      <c r="I40" s="85">
        <v>30</v>
      </c>
      <c r="J40" s="86">
        <f t="shared" si="1"/>
        <v>364.86666666666667</v>
      </c>
      <c r="K40" s="87">
        <v>384</v>
      </c>
      <c r="L40" s="88">
        <f t="shared" si="13"/>
        <v>8560</v>
      </c>
      <c r="M40" s="86">
        <f t="shared" si="13"/>
        <v>21</v>
      </c>
      <c r="N40" s="86">
        <f t="shared" si="13"/>
        <v>17.60392156862747</v>
      </c>
      <c r="O40" s="89">
        <f t="shared" si="8"/>
        <v>18</v>
      </c>
      <c r="P40" s="91">
        <v>2.4</v>
      </c>
      <c r="Q40" s="177">
        <v>1</v>
      </c>
      <c r="R40" s="191">
        <v>10013</v>
      </c>
      <c r="S40" s="191">
        <v>22</v>
      </c>
      <c r="T40" s="191">
        <f t="shared" si="7"/>
        <v>455.13636363636363</v>
      </c>
      <c r="U40" s="191">
        <f t="shared" si="3"/>
        <v>9493</v>
      </c>
      <c r="V40" s="191">
        <f t="shared" si="4"/>
        <v>29</v>
      </c>
      <c r="W40" s="192">
        <f t="shared" si="5"/>
        <v>-72.665775401069482</v>
      </c>
    </row>
    <row r="41" spans="1:23" ht="15" customHeight="1" thickBot="1" x14ac:dyDescent="0.3">
      <c r="A41" s="133" t="s">
        <v>86</v>
      </c>
      <c r="B41" s="133" t="s">
        <v>87</v>
      </c>
      <c r="C41" s="134">
        <v>36485</v>
      </c>
      <c r="D41" s="100">
        <v>21263</v>
      </c>
      <c r="E41" s="97">
        <v>43</v>
      </c>
      <c r="F41" s="86">
        <f t="shared" si="6"/>
        <v>494.48837209302326</v>
      </c>
      <c r="G41" s="99">
        <v>495</v>
      </c>
      <c r="H41" s="96">
        <v>12702</v>
      </c>
      <c r="I41" s="97">
        <v>34</v>
      </c>
      <c r="J41" s="98">
        <f t="shared" si="1"/>
        <v>373.58823529411762</v>
      </c>
      <c r="K41" s="99">
        <v>374</v>
      </c>
      <c r="L41" s="88">
        <f t="shared" si="13"/>
        <v>8561</v>
      </c>
      <c r="M41" s="98">
        <f t="shared" si="13"/>
        <v>9</v>
      </c>
      <c r="N41" s="98">
        <f t="shared" si="13"/>
        <v>120.90013679890563</v>
      </c>
      <c r="O41" s="102">
        <f t="shared" si="8"/>
        <v>121</v>
      </c>
      <c r="P41" s="103">
        <v>3.1</v>
      </c>
      <c r="Q41" s="179">
        <v>7</v>
      </c>
      <c r="R41" s="191">
        <v>13781</v>
      </c>
      <c r="S41" s="191">
        <v>40</v>
      </c>
      <c r="T41" s="191">
        <f t="shared" si="7"/>
        <v>344.52499999999998</v>
      </c>
      <c r="U41" s="191">
        <f t="shared" si="3"/>
        <v>7482</v>
      </c>
      <c r="V41" s="191">
        <f t="shared" si="4"/>
        <v>3</v>
      </c>
      <c r="W41" s="192">
        <f t="shared" si="5"/>
        <v>149.96337209302328</v>
      </c>
    </row>
    <row r="42" spans="1:23" ht="15" customHeight="1" thickBot="1" x14ac:dyDescent="0.3">
      <c r="A42" s="163" t="s">
        <v>88</v>
      </c>
      <c r="B42" s="164"/>
      <c r="C42" s="104">
        <f>SUM(C33:C41)</f>
        <v>512225</v>
      </c>
      <c r="D42" s="104">
        <f>SUM(D33:D41)</f>
        <v>222829</v>
      </c>
      <c r="E42" s="105">
        <f>SUM(E33:E41)</f>
        <v>568</v>
      </c>
      <c r="F42" s="105">
        <f t="shared" si="6"/>
        <v>392.30457746478874</v>
      </c>
      <c r="G42" s="106">
        <f>AVERAGE(G33:G41)</f>
        <v>445.66666666666669</v>
      </c>
      <c r="H42" s="104">
        <f>SUM(H33:H41)</f>
        <v>186289</v>
      </c>
      <c r="I42" s="105">
        <f>SUM(I33:I41)</f>
        <v>490</v>
      </c>
      <c r="J42" s="105">
        <f t="shared" si="1"/>
        <v>380.18163265306123</v>
      </c>
      <c r="K42" s="106">
        <f>AVERAGE(K33:K41)</f>
        <v>468.44444444444446</v>
      </c>
      <c r="L42" s="141">
        <f t="shared" si="13"/>
        <v>36540</v>
      </c>
      <c r="M42" s="142">
        <f t="shared" si="13"/>
        <v>78</v>
      </c>
      <c r="N42" s="142">
        <f t="shared" si="13"/>
        <v>12.122944811727507</v>
      </c>
      <c r="O42" s="143">
        <f t="shared" si="8"/>
        <v>-22.777777777777771</v>
      </c>
      <c r="P42" s="108">
        <f>AVERAGE(P33:P41)</f>
        <v>2.8888888888888888</v>
      </c>
      <c r="Q42" s="180">
        <f>SUM(Q33:Q41)</f>
        <v>40</v>
      </c>
      <c r="R42" s="104">
        <f>SUM(R34:R41)</f>
        <v>132698</v>
      </c>
      <c r="S42" s="105">
        <f>SUM(S34:S41)</f>
        <v>375</v>
      </c>
      <c r="T42" s="105">
        <f t="shared" si="7"/>
        <v>353.86133333333333</v>
      </c>
      <c r="U42" s="199">
        <f t="shared" si="3"/>
        <v>90131</v>
      </c>
      <c r="V42" s="199">
        <f t="shared" si="4"/>
        <v>193</v>
      </c>
      <c r="W42" s="209">
        <f t="shared" si="5"/>
        <v>38.443244131455401</v>
      </c>
    </row>
    <row r="43" spans="1:23" ht="15" customHeight="1" thickBot="1" x14ac:dyDescent="0.3">
      <c r="A43" s="149" t="s">
        <v>89</v>
      </c>
      <c r="B43" s="150"/>
      <c r="C43" s="135">
        <f>C12+C23+C32+C42</f>
        <v>1986012</v>
      </c>
      <c r="D43" s="136">
        <f>D12+D23+D32+D42</f>
        <v>746853</v>
      </c>
      <c r="E43" s="136">
        <f>E12+E23+E32+E42</f>
        <v>1872</v>
      </c>
      <c r="F43" s="137">
        <f t="shared" si="6"/>
        <v>398.95993589743591</v>
      </c>
      <c r="G43" s="138">
        <f>(G12+G23+G32+G42)/4</f>
        <v>479.89791666666667</v>
      </c>
      <c r="H43" s="136">
        <f>H12+H23+H32+H42</f>
        <v>671499</v>
      </c>
      <c r="I43" s="137">
        <f>I12+I23+I32+I42</f>
        <v>1737</v>
      </c>
      <c r="J43" s="137">
        <f t="shared" si="1"/>
        <v>386.58549222797927</v>
      </c>
      <c r="K43" s="138">
        <f>(K12+K23+K32+K42)/4</f>
        <v>485.94861111111106</v>
      </c>
      <c r="L43" s="141">
        <f>D43-H43</f>
        <v>75354</v>
      </c>
      <c r="M43" s="142">
        <f>E43-I43</f>
        <v>135</v>
      </c>
      <c r="N43" s="142">
        <f>F43-J43</f>
        <v>12.374443669456639</v>
      </c>
      <c r="O43" s="143">
        <f t="shared" si="8"/>
        <v>-6.0506944444443889</v>
      </c>
      <c r="P43" s="108">
        <f>SUM(P12+P23+P32+P42)/4</f>
        <v>3.0440972222222222</v>
      </c>
      <c r="Q43" s="185">
        <f>Q12+Q23+Q32+Q42</f>
        <v>100</v>
      </c>
      <c r="R43" s="136">
        <f>R12+R23+R32+R42</f>
        <v>467027</v>
      </c>
      <c r="S43" s="136">
        <f>S12+S23+S32+S42</f>
        <v>1258</v>
      </c>
      <c r="T43" s="136">
        <f t="shared" si="7"/>
        <v>371.24562798092211</v>
      </c>
      <c r="U43" s="199">
        <f t="shared" si="3"/>
        <v>279826</v>
      </c>
      <c r="V43" s="199">
        <f t="shared" si="4"/>
        <v>614</v>
      </c>
      <c r="W43" s="209">
        <f t="shared" si="5"/>
        <v>27.714307916513803</v>
      </c>
    </row>
    <row r="44" spans="1:23" ht="15" customHeight="1" x14ac:dyDescent="0.25"/>
    <row r="45" spans="1:23" ht="15" customHeight="1" x14ac:dyDescent="0.25"/>
    <row r="46" spans="1:23" ht="15" customHeight="1" x14ac:dyDescent="0.25"/>
    <row r="47" spans="1:23" ht="15" customHeight="1" x14ac:dyDescent="0.25"/>
    <row r="48" spans="1:2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</sheetData>
  <mergeCells count="12">
    <mergeCell ref="U2:X2"/>
    <mergeCell ref="R2:T2"/>
    <mergeCell ref="A1:Q1"/>
    <mergeCell ref="A43:B43"/>
    <mergeCell ref="A2:C2"/>
    <mergeCell ref="D2:G2"/>
    <mergeCell ref="H2:K2"/>
    <mergeCell ref="L2:O2"/>
    <mergeCell ref="A12:B12"/>
    <mergeCell ref="A23:B23"/>
    <mergeCell ref="A32:B32"/>
    <mergeCell ref="A42:B42"/>
  </mergeCells>
  <conditionalFormatting sqref="L30:O43 L4:O6 L8:O17 L23:O28 N22:O22 N20:O20 L20:M22 L19:O19">
    <cfRule type="cellIs" dxfId="23" priority="29" operator="greaterThan">
      <formula>1</formula>
    </cfRule>
    <cfRule type="cellIs" dxfId="22" priority="30" operator="lessThan">
      <formula>0</formula>
    </cfRule>
  </conditionalFormatting>
  <conditionalFormatting sqref="L7:O7">
    <cfRule type="cellIs" dxfId="21" priority="27" operator="greaterThan">
      <formula>1</formula>
    </cfRule>
    <cfRule type="cellIs" dxfId="20" priority="28" operator="lessThan">
      <formula>0</formula>
    </cfRule>
  </conditionalFormatting>
  <conditionalFormatting sqref="L29:O29">
    <cfRule type="cellIs" dxfId="19" priority="25" operator="greaterThan">
      <formula>1</formula>
    </cfRule>
    <cfRule type="cellIs" dxfId="18" priority="26" operator="lessThan">
      <formula>0</formula>
    </cfRule>
  </conditionalFormatting>
  <conditionalFormatting sqref="O21">
    <cfRule type="cellIs" dxfId="17" priority="15" operator="greaterThan">
      <formula>1</formula>
    </cfRule>
    <cfRule type="cellIs" dxfId="16" priority="16" operator="lessThan">
      <formula>0</formula>
    </cfRule>
  </conditionalFormatting>
  <conditionalFormatting sqref="N21">
    <cfRule type="cellIs" dxfId="15" priority="11" operator="greaterThan">
      <formula>1</formula>
    </cfRule>
    <cfRule type="cellIs" dxfId="14" priority="12" operator="lessThan">
      <formula>0</formula>
    </cfRule>
  </conditionalFormatting>
  <conditionalFormatting sqref="L18:M18">
    <cfRule type="cellIs" dxfId="13" priority="9" operator="greaterThan">
      <formula>1</formula>
    </cfRule>
    <cfRule type="cellIs" dxfId="12" priority="10" operator="lessThan">
      <formula>0</formula>
    </cfRule>
  </conditionalFormatting>
  <conditionalFormatting sqref="O18">
    <cfRule type="cellIs" dxfId="11" priority="7" operator="greaterThan">
      <formula>1</formula>
    </cfRule>
    <cfRule type="cellIs" dxfId="10" priority="8" operator="lessThan">
      <formula>0</formula>
    </cfRule>
  </conditionalFormatting>
  <conditionalFormatting sqref="N18">
    <cfRule type="cellIs" dxfId="9" priority="5" operator="greaterThan">
      <formula>1</formula>
    </cfRule>
    <cfRule type="cellIs" dxfId="8" priority="6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D4" sqref="D4:D43"/>
    </sheetView>
  </sheetViews>
  <sheetFormatPr defaultColWidth="8.85546875" defaultRowHeight="15" x14ac:dyDescent="0.25"/>
  <cols>
    <col min="1" max="1" width="8.7109375" style="43" customWidth="1"/>
    <col min="2" max="2" width="22.7109375" style="42" customWidth="1"/>
    <col min="3" max="3" width="17.7109375" style="43" customWidth="1"/>
    <col min="4" max="4" width="12.5703125" style="43" customWidth="1"/>
    <col min="5" max="6" width="11.28515625" style="44" customWidth="1"/>
    <col min="7" max="16384" width="8.85546875" style="1"/>
  </cols>
  <sheetData>
    <row r="1" spans="1:7" ht="26.25" x14ac:dyDescent="0.25">
      <c r="A1" s="169" t="s">
        <v>93</v>
      </c>
      <c r="B1" s="170"/>
      <c r="C1" s="170"/>
      <c r="D1" s="170"/>
      <c r="E1" s="170"/>
      <c r="F1" s="170"/>
    </row>
    <row r="2" spans="1:7" ht="15" customHeight="1" thickBot="1" x14ac:dyDescent="0.3">
      <c r="A2" s="171" t="s">
        <v>0</v>
      </c>
      <c r="B2" s="172"/>
      <c r="C2" s="172"/>
      <c r="D2" s="173"/>
      <c r="E2" s="174"/>
      <c r="F2" s="174"/>
    </row>
    <row r="3" spans="1:7" ht="15" customHeight="1" thickBot="1" x14ac:dyDescent="0.3">
      <c r="A3" s="193" t="s">
        <v>95</v>
      </c>
      <c r="B3" s="194" t="s">
        <v>6</v>
      </c>
      <c r="C3" s="195" t="s">
        <v>7</v>
      </c>
      <c r="D3" s="196" t="s">
        <v>99</v>
      </c>
      <c r="E3" s="196" t="s">
        <v>91</v>
      </c>
      <c r="F3" s="196" t="s">
        <v>3</v>
      </c>
    </row>
    <row r="4" spans="1:7" ht="15" customHeight="1" x14ac:dyDescent="0.25">
      <c r="A4" s="2" t="s">
        <v>13</v>
      </c>
      <c r="B4" s="3" t="s">
        <v>14</v>
      </c>
      <c r="C4" s="74">
        <v>66443</v>
      </c>
      <c r="D4" s="52">
        <v>21671</v>
      </c>
      <c r="E4" s="48">
        <v>9017</v>
      </c>
      <c r="F4" s="10">
        <v>19878</v>
      </c>
    </row>
    <row r="5" spans="1:7" ht="15" customHeight="1" x14ac:dyDescent="0.25">
      <c r="A5" s="7" t="s">
        <v>15</v>
      </c>
      <c r="B5" s="8" t="s">
        <v>16</v>
      </c>
      <c r="C5" s="83">
        <v>89554</v>
      </c>
      <c r="D5" s="47">
        <v>30418</v>
      </c>
      <c r="E5" s="48">
        <v>14409</v>
      </c>
      <c r="F5" s="10">
        <v>19749</v>
      </c>
      <c r="G5" s="1">
        <v>0</v>
      </c>
    </row>
    <row r="6" spans="1:7" ht="15" customHeight="1" x14ac:dyDescent="0.25">
      <c r="A6" s="7" t="s">
        <v>17</v>
      </c>
      <c r="B6" s="8" t="s">
        <v>18</v>
      </c>
      <c r="C6" s="83">
        <v>67719</v>
      </c>
      <c r="D6" s="47">
        <v>14323</v>
      </c>
      <c r="E6" s="48">
        <v>3220</v>
      </c>
      <c r="F6" s="10">
        <v>13814</v>
      </c>
    </row>
    <row r="7" spans="1:7" ht="15" customHeight="1" x14ac:dyDescent="0.25">
      <c r="A7" s="7" t="s">
        <v>19</v>
      </c>
      <c r="B7" s="8" t="s">
        <v>20</v>
      </c>
      <c r="C7" s="83">
        <v>43607</v>
      </c>
      <c r="D7" s="47">
        <v>10120</v>
      </c>
      <c r="E7" s="48">
        <v>5766</v>
      </c>
      <c r="F7" s="10">
        <v>16413</v>
      </c>
    </row>
    <row r="8" spans="1:7" ht="15" customHeight="1" x14ac:dyDescent="0.25">
      <c r="A8" s="7" t="s">
        <v>21</v>
      </c>
      <c r="B8" s="8" t="s">
        <v>22</v>
      </c>
      <c r="C8" s="83">
        <v>25317</v>
      </c>
      <c r="D8" s="47">
        <v>12324</v>
      </c>
      <c r="E8" s="48">
        <v>3253</v>
      </c>
      <c r="F8" s="10">
        <v>11252</v>
      </c>
    </row>
    <row r="9" spans="1:7" ht="15" customHeight="1" x14ac:dyDescent="0.25">
      <c r="A9" s="7" t="s">
        <v>23</v>
      </c>
      <c r="B9" s="8" t="s">
        <v>24</v>
      </c>
      <c r="C9" s="83">
        <v>51307</v>
      </c>
      <c r="D9" s="47">
        <v>16369</v>
      </c>
      <c r="E9" s="48">
        <v>5689</v>
      </c>
      <c r="F9" s="10">
        <v>22748</v>
      </c>
    </row>
    <row r="10" spans="1:7" ht="15" customHeight="1" x14ac:dyDescent="0.25">
      <c r="A10" s="12" t="s">
        <v>25</v>
      </c>
      <c r="B10" s="13" t="s">
        <v>26</v>
      </c>
      <c r="C10" s="93">
        <v>29618</v>
      </c>
      <c r="D10" s="47">
        <v>11668</v>
      </c>
      <c r="E10" s="48">
        <v>5240</v>
      </c>
      <c r="F10" s="10">
        <v>0</v>
      </c>
    </row>
    <row r="11" spans="1:7" ht="15" customHeight="1" thickBot="1" x14ac:dyDescent="0.3">
      <c r="A11" s="14" t="s">
        <v>27</v>
      </c>
      <c r="B11" s="15" t="s">
        <v>28</v>
      </c>
      <c r="C11" s="95">
        <v>29489</v>
      </c>
      <c r="D11" s="49">
        <v>10375</v>
      </c>
      <c r="E11" s="50">
        <v>2701</v>
      </c>
      <c r="F11" s="17">
        <v>0</v>
      </c>
    </row>
    <row r="12" spans="1:7" ht="15" customHeight="1" thickBot="1" x14ac:dyDescent="0.3">
      <c r="A12" s="165" t="s">
        <v>29</v>
      </c>
      <c r="B12" s="166"/>
      <c r="C12" s="104">
        <f>SUM(C4:C11)</f>
        <v>403054</v>
      </c>
      <c r="D12" s="19">
        <f t="shared" ref="D12:F12" si="0">SUM(D4:D11)</f>
        <v>127268</v>
      </c>
      <c r="E12" s="20">
        <f t="shared" si="0"/>
        <v>49295</v>
      </c>
      <c r="F12" s="20">
        <f t="shared" si="0"/>
        <v>103854</v>
      </c>
    </row>
    <row r="13" spans="1:7" ht="15" customHeight="1" x14ac:dyDescent="0.25">
      <c r="A13" s="21" t="s">
        <v>30</v>
      </c>
      <c r="B13" s="22" t="s">
        <v>31</v>
      </c>
      <c r="C13" s="110">
        <v>62965</v>
      </c>
      <c r="D13" s="4">
        <v>25323</v>
      </c>
      <c r="E13" s="5">
        <v>13870</v>
      </c>
      <c r="F13" s="5">
        <v>46240</v>
      </c>
    </row>
    <row r="14" spans="1:7" ht="15" customHeight="1" x14ac:dyDescent="0.25">
      <c r="A14" s="23" t="s">
        <v>32</v>
      </c>
      <c r="B14" s="24" t="s">
        <v>33</v>
      </c>
      <c r="C14" s="114">
        <v>79627</v>
      </c>
      <c r="D14" s="9">
        <v>30417</v>
      </c>
      <c r="E14" s="10">
        <v>14573</v>
      </c>
      <c r="F14" s="10">
        <v>53537</v>
      </c>
    </row>
    <row r="15" spans="1:7" ht="15" customHeight="1" x14ac:dyDescent="0.25">
      <c r="A15" s="23" t="s">
        <v>34</v>
      </c>
      <c r="B15" s="24" t="s">
        <v>35</v>
      </c>
      <c r="C15" s="114">
        <v>44558</v>
      </c>
      <c r="D15" s="9">
        <v>26787</v>
      </c>
      <c r="E15" s="10">
        <v>10225</v>
      </c>
      <c r="F15" s="10">
        <v>20053</v>
      </c>
    </row>
    <row r="16" spans="1:7" ht="15" customHeight="1" x14ac:dyDescent="0.25">
      <c r="A16" s="23" t="s">
        <v>36</v>
      </c>
      <c r="B16" s="24" t="s">
        <v>37</v>
      </c>
      <c r="C16" s="114">
        <v>52438</v>
      </c>
      <c r="D16" s="9">
        <v>18685</v>
      </c>
      <c r="E16" s="10">
        <v>7712</v>
      </c>
      <c r="F16" s="10">
        <v>24703</v>
      </c>
    </row>
    <row r="17" spans="1:6" x14ac:dyDescent="0.25">
      <c r="A17" s="23" t="s">
        <v>38</v>
      </c>
      <c r="B17" s="24" t="s">
        <v>39</v>
      </c>
      <c r="C17" s="114">
        <v>40961</v>
      </c>
      <c r="D17" s="9">
        <v>13421</v>
      </c>
      <c r="E17" s="10">
        <v>12310</v>
      </c>
      <c r="F17" s="10">
        <v>22381</v>
      </c>
    </row>
    <row r="18" spans="1:6" x14ac:dyDescent="0.25">
      <c r="A18" s="23" t="s">
        <v>40</v>
      </c>
      <c r="B18" s="24" t="s">
        <v>41</v>
      </c>
      <c r="C18" s="114">
        <v>65765</v>
      </c>
      <c r="D18" s="9">
        <v>29009</v>
      </c>
      <c r="E18" s="10">
        <v>14758</v>
      </c>
      <c r="F18" s="10">
        <v>29863</v>
      </c>
    </row>
    <row r="19" spans="1:6" x14ac:dyDescent="0.25">
      <c r="A19" s="23" t="s">
        <v>42</v>
      </c>
      <c r="B19" s="24" t="s">
        <v>43</v>
      </c>
      <c r="C19" s="117">
        <v>42905</v>
      </c>
      <c r="D19" s="9">
        <v>23324</v>
      </c>
      <c r="E19" s="10">
        <v>4403</v>
      </c>
      <c r="F19" s="10">
        <v>51649</v>
      </c>
    </row>
    <row r="20" spans="1:6" x14ac:dyDescent="0.25">
      <c r="A20" s="23" t="s">
        <v>44</v>
      </c>
      <c r="B20" s="24" t="s">
        <v>45</v>
      </c>
      <c r="C20" s="117">
        <v>76325</v>
      </c>
      <c r="D20" s="9">
        <v>23706</v>
      </c>
      <c r="E20" s="10">
        <v>6392</v>
      </c>
      <c r="F20" s="10">
        <v>0</v>
      </c>
    </row>
    <row r="21" spans="1:6" x14ac:dyDescent="0.25">
      <c r="A21" s="23" t="s">
        <v>46</v>
      </c>
      <c r="B21" s="24" t="s">
        <v>47</v>
      </c>
      <c r="C21" s="114">
        <v>64485</v>
      </c>
      <c r="D21" s="9">
        <v>22522</v>
      </c>
      <c r="E21" s="10">
        <v>4370</v>
      </c>
      <c r="F21" s="10">
        <v>0</v>
      </c>
    </row>
    <row r="22" spans="1:6" ht="15.75" thickBot="1" x14ac:dyDescent="0.3">
      <c r="A22" s="25" t="s">
        <v>48</v>
      </c>
      <c r="B22" s="26" t="s">
        <v>49</v>
      </c>
      <c r="C22" s="120">
        <v>43254</v>
      </c>
      <c r="D22" s="16">
        <v>26371</v>
      </c>
      <c r="E22" s="17">
        <v>18412</v>
      </c>
      <c r="F22" s="17">
        <v>0</v>
      </c>
    </row>
    <row r="23" spans="1:6" ht="15.75" thickBot="1" x14ac:dyDescent="0.3">
      <c r="A23" s="165" t="s">
        <v>50</v>
      </c>
      <c r="B23" s="166"/>
      <c r="C23" s="104">
        <f>SUM(C13:C22)</f>
        <v>573283</v>
      </c>
      <c r="D23" s="19">
        <f t="shared" ref="D23:F23" si="1">SUM(D13:D22)</f>
        <v>239565</v>
      </c>
      <c r="E23" s="20">
        <f t="shared" si="1"/>
        <v>107025</v>
      </c>
      <c r="F23" s="20">
        <f t="shared" si="1"/>
        <v>248426</v>
      </c>
    </row>
    <row r="24" spans="1:6" x14ac:dyDescent="0.25">
      <c r="A24" s="27" t="s">
        <v>51</v>
      </c>
      <c r="B24" s="28" t="s">
        <v>52</v>
      </c>
      <c r="C24" s="124">
        <v>58865</v>
      </c>
      <c r="D24" s="4">
        <v>24322</v>
      </c>
      <c r="E24" s="5">
        <v>12488</v>
      </c>
      <c r="F24" s="6">
        <v>47341</v>
      </c>
    </row>
    <row r="25" spans="1:6" x14ac:dyDescent="0.25">
      <c r="A25" s="29" t="s">
        <v>53</v>
      </c>
      <c r="B25" s="30" t="s">
        <v>54</v>
      </c>
      <c r="C25" s="126">
        <v>63321</v>
      </c>
      <c r="D25" s="9">
        <v>21979</v>
      </c>
      <c r="E25" s="10">
        <v>9878</v>
      </c>
      <c r="F25" s="11">
        <v>29689</v>
      </c>
    </row>
    <row r="26" spans="1:6" x14ac:dyDescent="0.25">
      <c r="A26" s="29" t="s">
        <v>55</v>
      </c>
      <c r="B26" s="30" t="s">
        <v>56</v>
      </c>
      <c r="C26" s="126">
        <v>97021</v>
      </c>
      <c r="D26" s="9">
        <v>20116</v>
      </c>
      <c r="E26" s="10">
        <v>11751</v>
      </c>
      <c r="F26" s="11">
        <v>37542</v>
      </c>
    </row>
    <row r="27" spans="1:6" x14ac:dyDescent="0.25">
      <c r="A27" s="29" t="s">
        <v>57</v>
      </c>
      <c r="B27" s="30" t="s">
        <v>58</v>
      </c>
      <c r="C27" s="126">
        <v>53879</v>
      </c>
      <c r="D27" s="9">
        <v>38752</v>
      </c>
      <c r="E27" s="10">
        <v>11947</v>
      </c>
      <c r="F27" s="11">
        <v>67084</v>
      </c>
    </row>
    <row r="28" spans="1:6" x14ac:dyDescent="0.25">
      <c r="A28" s="29" t="s">
        <v>59</v>
      </c>
      <c r="B28" s="30" t="s">
        <v>60</v>
      </c>
      <c r="C28" s="126">
        <v>49087</v>
      </c>
      <c r="D28" s="9">
        <v>17541</v>
      </c>
      <c r="E28" s="10">
        <v>20969</v>
      </c>
      <c r="F28" s="11">
        <v>31194</v>
      </c>
    </row>
    <row r="29" spans="1:6" x14ac:dyDescent="0.25">
      <c r="A29" s="29" t="s">
        <v>61</v>
      </c>
      <c r="B29" s="30" t="s">
        <v>62</v>
      </c>
      <c r="C29" s="126">
        <v>45087</v>
      </c>
      <c r="D29" s="9">
        <v>15865</v>
      </c>
      <c r="E29" s="10">
        <v>9966</v>
      </c>
      <c r="F29" s="11">
        <v>29670</v>
      </c>
    </row>
    <row r="30" spans="1:6" x14ac:dyDescent="0.25">
      <c r="A30" s="29" t="s">
        <v>63</v>
      </c>
      <c r="B30" s="30" t="s">
        <v>64</v>
      </c>
      <c r="C30" s="126">
        <v>63866</v>
      </c>
      <c r="D30" s="9">
        <v>9258</v>
      </c>
      <c r="E30" s="10">
        <v>6435</v>
      </c>
      <c r="F30" s="11">
        <v>0</v>
      </c>
    </row>
    <row r="31" spans="1:6" ht="15.75" thickBot="1" x14ac:dyDescent="0.3">
      <c r="A31" s="29" t="s">
        <v>65</v>
      </c>
      <c r="B31" s="30" t="s">
        <v>66</v>
      </c>
      <c r="C31" s="128">
        <v>66324</v>
      </c>
      <c r="D31" s="9">
        <v>15256</v>
      </c>
      <c r="E31" s="10">
        <v>16854</v>
      </c>
      <c r="F31" s="11">
        <v>0</v>
      </c>
    </row>
    <row r="32" spans="1:6" ht="15.75" thickBot="1" x14ac:dyDescent="0.3">
      <c r="A32" s="31" t="s">
        <v>67</v>
      </c>
      <c r="B32" s="32" t="s">
        <v>68</v>
      </c>
      <c r="C32" s="104">
        <f>SUM(C24:C31)</f>
        <v>497450</v>
      </c>
      <c r="D32" s="16">
        <v>22360</v>
      </c>
      <c r="E32" s="17">
        <v>12350</v>
      </c>
      <c r="F32" s="18">
        <v>0</v>
      </c>
    </row>
    <row r="33" spans="1:6" ht="15.75" thickBot="1" x14ac:dyDescent="0.3">
      <c r="A33" s="165" t="s">
        <v>69</v>
      </c>
      <c r="B33" s="166"/>
      <c r="C33" s="130">
        <v>56359</v>
      </c>
      <c r="D33" s="19">
        <f t="shared" ref="D33:F33" si="2">SUM(D24:D32)</f>
        <v>185449</v>
      </c>
      <c r="E33" s="20">
        <f t="shared" si="2"/>
        <v>112638</v>
      </c>
      <c r="F33" s="20">
        <f t="shared" si="2"/>
        <v>242520</v>
      </c>
    </row>
    <row r="34" spans="1:6" x14ac:dyDescent="0.25">
      <c r="A34" s="33" t="s">
        <v>70</v>
      </c>
      <c r="B34" s="34" t="s">
        <v>71</v>
      </c>
      <c r="C34" s="132">
        <v>68085</v>
      </c>
      <c r="D34" s="45">
        <v>16605</v>
      </c>
      <c r="E34" s="46">
        <v>9848</v>
      </c>
      <c r="F34" s="6">
        <v>47289</v>
      </c>
    </row>
    <row r="35" spans="1:6" x14ac:dyDescent="0.25">
      <c r="A35" s="35" t="s">
        <v>72</v>
      </c>
      <c r="B35" s="36" t="s">
        <v>73</v>
      </c>
      <c r="C35" s="132">
        <v>69112</v>
      </c>
      <c r="D35" s="47">
        <v>27887</v>
      </c>
      <c r="E35" s="48">
        <v>10820</v>
      </c>
      <c r="F35" s="11">
        <v>0</v>
      </c>
    </row>
    <row r="36" spans="1:6" x14ac:dyDescent="0.25">
      <c r="A36" s="35" t="s">
        <v>74</v>
      </c>
      <c r="B36" s="36" t="s">
        <v>75</v>
      </c>
      <c r="C36" s="132">
        <v>42870</v>
      </c>
      <c r="D36" s="47">
        <v>35009</v>
      </c>
      <c r="E36" s="48">
        <v>8843</v>
      </c>
      <c r="F36" s="11">
        <v>53393</v>
      </c>
    </row>
    <row r="37" spans="1:6" x14ac:dyDescent="0.25">
      <c r="A37" s="35" t="s">
        <v>76</v>
      </c>
      <c r="B37" s="36" t="s">
        <v>77</v>
      </c>
      <c r="C37" s="132">
        <v>51916</v>
      </c>
      <c r="D37" s="47">
        <v>9354</v>
      </c>
      <c r="E37" s="48">
        <v>6017</v>
      </c>
      <c r="F37" s="11">
        <v>0</v>
      </c>
    </row>
    <row r="38" spans="1:6" x14ac:dyDescent="0.25">
      <c r="A38" s="35" t="s">
        <v>78</v>
      </c>
      <c r="B38" s="36" t="s">
        <v>79</v>
      </c>
      <c r="C38" s="132">
        <v>53743</v>
      </c>
      <c r="D38" s="47">
        <v>13713</v>
      </c>
      <c r="E38" s="48">
        <v>8001</v>
      </c>
      <c r="F38" s="11">
        <v>15815</v>
      </c>
    </row>
    <row r="39" spans="1:6" x14ac:dyDescent="0.25">
      <c r="A39" s="35" t="s">
        <v>80</v>
      </c>
      <c r="B39" s="36" t="s">
        <v>81</v>
      </c>
      <c r="C39" s="132">
        <v>72575</v>
      </c>
      <c r="D39" s="47">
        <v>23720</v>
      </c>
      <c r="E39" s="48">
        <v>17719</v>
      </c>
      <c r="F39" s="11">
        <v>27662</v>
      </c>
    </row>
    <row r="40" spans="1:6" x14ac:dyDescent="0.25">
      <c r="A40" s="35" t="s">
        <v>82</v>
      </c>
      <c r="B40" s="36" t="s">
        <v>83</v>
      </c>
      <c r="C40" s="132">
        <v>61080</v>
      </c>
      <c r="D40" s="47">
        <v>21934</v>
      </c>
      <c r="E40" s="48">
        <v>14670</v>
      </c>
      <c r="F40" s="11">
        <v>52338</v>
      </c>
    </row>
    <row r="41" spans="1:6" ht="15.75" thickBot="1" x14ac:dyDescent="0.3">
      <c r="A41" s="35" t="s">
        <v>84</v>
      </c>
      <c r="B41" s="36" t="s">
        <v>85</v>
      </c>
      <c r="C41" s="134">
        <v>36485</v>
      </c>
      <c r="D41" s="47">
        <v>15628</v>
      </c>
      <c r="E41" s="48">
        <v>8957</v>
      </c>
      <c r="F41" s="11">
        <v>16095</v>
      </c>
    </row>
    <row r="42" spans="1:6" ht="15.75" thickBot="1" x14ac:dyDescent="0.3">
      <c r="A42" s="37" t="s">
        <v>86</v>
      </c>
      <c r="B42" s="38" t="s">
        <v>87</v>
      </c>
      <c r="C42" s="104">
        <f>SUM(C33:C41)</f>
        <v>512225</v>
      </c>
      <c r="D42" s="51">
        <v>14583</v>
      </c>
      <c r="E42" s="50">
        <v>3686</v>
      </c>
      <c r="F42" s="18">
        <v>0</v>
      </c>
    </row>
    <row r="43" spans="1:6" ht="15.75" thickBot="1" x14ac:dyDescent="0.3">
      <c r="A43" s="165" t="s">
        <v>88</v>
      </c>
      <c r="B43" s="166"/>
      <c r="C43" s="135">
        <f>C12+C23+C32+C42</f>
        <v>1986012</v>
      </c>
      <c r="D43" s="19">
        <f t="shared" ref="D43:F43" si="3">SUM(D34:D42)</f>
        <v>178433</v>
      </c>
      <c r="E43" s="20">
        <f t="shared" si="3"/>
        <v>88561</v>
      </c>
      <c r="F43" s="20">
        <f t="shared" si="3"/>
        <v>212592</v>
      </c>
    </row>
    <row r="44" spans="1:6" ht="15.75" thickBot="1" x14ac:dyDescent="0.3">
      <c r="A44" s="53"/>
      <c r="B44" s="54" t="s">
        <v>94</v>
      </c>
      <c r="C44" s="55"/>
      <c r="D44" s="56" t="s">
        <v>90</v>
      </c>
      <c r="E44" s="57" t="s">
        <v>91</v>
      </c>
      <c r="F44" s="57" t="s">
        <v>92</v>
      </c>
    </row>
    <row r="45" spans="1:6" ht="15.75" thickBot="1" x14ac:dyDescent="0.3">
      <c r="A45" s="167" t="s">
        <v>89</v>
      </c>
      <c r="B45" s="168"/>
      <c r="C45" s="39">
        <f t="shared" ref="C45:F45" si="4">C12+C23+C33+C43</f>
        <v>3018708</v>
      </c>
      <c r="D45" s="40">
        <f t="shared" si="4"/>
        <v>730715</v>
      </c>
      <c r="E45" s="41">
        <f t="shared" si="4"/>
        <v>357519</v>
      </c>
      <c r="F45" s="41">
        <f t="shared" si="4"/>
        <v>807392</v>
      </c>
    </row>
    <row r="46" spans="1:6" x14ac:dyDescent="0.25">
      <c r="A46" s="42"/>
      <c r="C46" s="42"/>
      <c r="D46" s="42"/>
      <c r="E46" s="1"/>
      <c r="F46" s="1"/>
    </row>
    <row r="47" spans="1:6" x14ac:dyDescent="0.25">
      <c r="A47" s="42"/>
      <c r="C47" s="42"/>
      <c r="D47" s="42"/>
      <c r="E47" s="1"/>
      <c r="F47" s="1"/>
    </row>
    <row r="48" spans="1:6" x14ac:dyDescent="0.25">
      <c r="A48" s="42"/>
      <c r="C48" s="42"/>
      <c r="D48" s="42"/>
      <c r="E48" s="1"/>
      <c r="F48" s="1"/>
    </row>
    <row r="49" spans="1:6" x14ac:dyDescent="0.25">
      <c r="A49" s="42"/>
      <c r="C49" s="42"/>
      <c r="D49" s="42"/>
      <c r="E49" s="1"/>
      <c r="F49" s="1"/>
    </row>
    <row r="50" spans="1:6" x14ac:dyDescent="0.25">
      <c r="A50" s="42"/>
      <c r="C50" s="42"/>
      <c r="D50" s="42"/>
      <c r="E50" s="1"/>
      <c r="F50" s="1"/>
    </row>
    <row r="51" spans="1:6" x14ac:dyDescent="0.25">
      <c r="A51" s="42"/>
      <c r="C51" s="42"/>
      <c r="D51" s="42"/>
      <c r="E51" s="1"/>
      <c r="F51" s="1"/>
    </row>
    <row r="52" spans="1:6" x14ac:dyDescent="0.25">
      <c r="A52" s="42"/>
      <c r="C52" s="42"/>
      <c r="D52" s="42"/>
      <c r="E52" s="1"/>
      <c r="F52" s="1"/>
    </row>
    <row r="53" spans="1:6" x14ac:dyDescent="0.25">
      <c r="A53" s="42"/>
      <c r="C53" s="42"/>
      <c r="D53" s="42"/>
      <c r="E53" s="1"/>
      <c r="F53" s="1"/>
    </row>
    <row r="54" spans="1:6" x14ac:dyDescent="0.25">
      <c r="A54" s="42"/>
      <c r="C54" s="42"/>
      <c r="D54" s="42"/>
      <c r="E54" s="1"/>
      <c r="F54" s="1"/>
    </row>
    <row r="55" spans="1:6" x14ac:dyDescent="0.25">
      <c r="A55" s="42"/>
      <c r="C55" s="42"/>
      <c r="D55" s="42"/>
      <c r="E55" s="1"/>
      <c r="F55" s="1"/>
    </row>
    <row r="56" spans="1:6" x14ac:dyDescent="0.25">
      <c r="A56" s="42"/>
      <c r="C56" s="42"/>
      <c r="D56" s="42"/>
      <c r="E56" s="1"/>
      <c r="F56" s="1"/>
    </row>
    <row r="57" spans="1:6" x14ac:dyDescent="0.25">
      <c r="A57" s="42"/>
      <c r="C57" s="42"/>
      <c r="D57" s="42"/>
      <c r="E57" s="1"/>
      <c r="F57" s="1"/>
    </row>
    <row r="58" spans="1:6" x14ac:dyDescent="0.25">
      <c r="A58" s="42"/>
      <c r="C58" s="42"/>
      <c r="D58" s="42"/>
      <c r="E58" s="1"/>
      <c r="F58" s="1"/>
    </row>
    <row r="59" spans="1:6" x14ac:dyDescent="0.25">
      <c r="A59" s="42"/>
      <c r="C59" s="42"/>
      <c r="D59" s="42"/>
      <c r="E59" s="1"/>
      <c r="F59" s="1"/>
    </row>
  </sheetData>
  <mergeCells count="8">
    <mergeCell ref="A33:B33"/>
    <mergeCell ref="A43:B43"/>
    <mergeCell ref="A45:B45"/>
    <mergeCell ref="A1:F1"/>
    <mergeCell ref="A2:C2"/>
    <mergeCell ref="D2:F2"/>
    <mergeCell ref="A12:B12"/>
    <mergeCell ref="A23:B2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6" sqref="E6"/>
    </sheetView>
  </sheetViews>
  <sheetFormatPr defaultRowHeight="15" x14ac:dyDescent="0.25"/>
  <cols>
    <col min="2" max="2" width="21.140625" bestFit="1" customWidth="1"/>
    <col min="3" max="3" width="11.5703125" customWidth="1"/>
    <col min="4" max="4" width="14.140625" customWidth="1"/>
    <col min="5" max="5" width="11.85546875" customWidth="1"/>
    <col min="6" max="6" width="10.85546875" bestFit="1" customWidth="1"/>
    <col min="7" max="7" width="38.28515625" customWidth="1"/>
  </cols>
  <sheetData>
    <row r="1" spans="1:7" ht="19.5" thickBot="1" x14ac:dyDescent="0.35">
      <c r="A1" s="207" t="s">
        <v>97</v>
      </c>
      <c r="B1" s="207"/>
      <c r="C1" s="207"/>
      <c r="D1" s="208" t="s">
        <v>1</v>
      </c>
      <c r="E1" s="208" t="s">
        <v>2</v>
      </c>
      <c r="F1" s="208" t="s">
        <v>3</v>
      </c>
    </row>
    <row r="2" spans="1:7" ht="15.75" thickBot="1" x14ac:dyDescent="0.3">
      <c r="A2" s="59" t="s">
        <v>5</v>
      </c>
      <c r="B2" s="146" t="s">
        <v>6</v>
      </c>
      <c r="C2" s="61" t="s">
        <v>7</v>
      </c>
      <c r="D2" s="198" t="s">
        <v>8</v>
      </c>
      <c r="E2" s="198" t="s">
        <v>8</v>
      </c>
      <c r="F2" s="199" t="s">
        <v>10</v>
      </c>
    </row>
    <row r="3" spans="1:7" x14ac:dyDescent="0.25">
      <c r="A3" s="73" t="s">
        <v>13</v>
      </c>
      <c r="B3" s="73" t="s">
        <v>14</v>
      </c>
      <c r="C3" s="74">
        <v>66443</v>
      </c>
      <c r="D3" s="85">
        <v>23059</v>
      </c>
      <c r="E3" s="75">
        <v>19532</v>
      </c>
      <c r="F3" s="88">
        <f>+D3-E3</f>
        <v>3527</v>
      </c>
    </row>
    <row r="4" spans="1:7" x14ac:dyDescent="0.25">
      <c r="A4" s="82" t="s">
        <v>15</v>
      </c>
      <c r="B4" s="82" t="s">
        <v>16</v>
      </c>
      <c r="C4" s="83">
        <v>89554</v>
      </c>
      <c r="D4" s="200">
        <v>28584</v>
      </c>
      <c r="E4" s="84">
        <v>19514</v>
      </c>
      <c r="F4" s="88">
        <f t="shared" ref="F4:F42" si="0">+D4-E4</f>
        <v>9070</v>
      </c>
    </row>
    <row r="5" spans="1:7" x14ac:dyDescent="0.25">
      <c r="A5" s="82" t="s">
        <v>17</v>
      </c>
      <c r="B5" s="82" t="s">
        <v>18</v>
      </c>
      <c r="C5" s="83">
        <v>67719</v>
      </c>
      <c r="D5" s="200">
        <v>10614</v>
      </c>
      <c r="E5" s="84">
        <v>15611</v>
      </c>
      <c r="F5" s="88">
        <f t="shared" si="0"/>
        <v>-4997</v>
      </c>
    </row>
    <row r="6" spans="1:7" x14ac:dyDescent="0.25">
      <c r="A6" s="82" t="s">
        <v>19</v>
      </c>
      <c r="B6" s="82" t="s">
        <v>20</v>
      </c>
      <c r="C6" s="83">
        <v>43607</v>
      </c>
      <c r="D6" s="200">
        <v>11382</v>
      </c>
      <c r="E6" s="75">
        <v>11956</v>
      </c>
      <c r="F6" s="88">
        <f t="shared" si="0"/>
        <v>-574</v>
      </c>
    </row>
    <row r="7" spans="1:7" x14ac:dyDescent="0.25">
      <c r="A7" s="82" t="s">
        <v>21</v>
      </c>
      <c r="B7" s="82" t="s">
        <v>22</v>
      </c>
      <c r="C7" s="83">
        <v>25317</v>
      </c>
      <c r="D7" s="200">
        <v>9050</v>
      </c>
      <c r="E7" s="84">
        <v>6030</v>
      </c>
      <c r="F7" s="88">
        <f t="shared" si="0"/>
        <v>3020</v>
      </c>
    </row>
    <row r="8" spans="1:7" x14ac:dyDescent="0.25">
      <c r="A8" s="82" t="s">
        <v>23</v>
      </c>
      <c r="B8" s="82" t="s">
        <v>24</v>
      </c>
      <c r="C8" s="83">
        <v>51307</v>
      </c>
      <c r="D8" s="200">
        <v>16784</v>
      </c>
      <c r="E8" s="84">
        <v>19345</v>
      </c>
      <c r="F8" s="88">
        <f t="shared" si="0"/>
        <v>-2561</v>
      </c>
    </row>
    <row r="9" spans="1:7" x14ac:dyDescent="0.25">
      <c r="A9" s="92" t="s">
        <v>25</v>
      </c>
      <c r="B9" s="92" t="s">
        <v>26</v>
      </c>
      <c r="C9" s="93">
        <v>29618</v>
      </c>
      <c r="D9" s="200">
        <v>10681</v>
      </c>
      <c r="E9" s="84">
        <v>13072</v>
      </c>
      <c r="F9" s="88">
        <f t="shared" si="0"/>
        <v>-2391</v>
      </c>
    </row>
    <row r="10" spans="1:7" ht="15.75" thickBot="1" x14ac:dyDescent="0.3">
      <c r="A10" s="94" t="s">
        <v>27</v>
      </c>
      <c r="B10" s="94" t="s">
        <v>28</v>
      </c>
      <c r="C10" s="95">
        <v>29489</v>
      </c>
      <c r="D10" s="200">
        <v>9200</v>
      </c>
      <c r="E10" s="100">
        <v>15503</v>
      </c>
      <c r="F10" s="101">
        <f t="shared" si="0"/>
        <v>-6303</v>
      </c>
    </row>
    <row r="11" spans="1:7" ht="15.75" thickBot="1" x14ac:dyDescent="0.3">
      <c r="A11" s="163" t="s">
        <v>29</v>
      </c>
      <c r="B11" s="164"/>
      <c r="C11" s="197">
        <f>SUM(C3:C10)</f>
        <v>403054</v>
      </c>
      <c r="D11" s="201">
        <f>SUM(D3:D10)</f>
        <v>119354</v>
      </c>
      <c r="E11" s="104">
        <f>SUM(E3:E10)</f>
        <v>120563</v>
      </c>
      <c r="F11" s="202">
        <f t="shared" si="0"/>
        <v>-1209</v>
      </c>
    </row>
    <row r="12" spans="1:7" x14ac:dyDescent="0.25">
      <c r="A12" s="109" t="s">
        <v>30</v>
      </c>
      <c r="B12" s="109" t="s">
        <v>31</v>
      </c>
      <c r="C12" s="110">
        <v>62965</v>
      </c>
      <c r="D12" s="86">
        <v>24002</v>
      </c>
      <c r="E12" s="79">
        <v>19424</v>
      </c>
      <c r="F12" s="79">
        <f t="shared" si="0"/>
        <v>4578</v>
      </c>
    </row>
    <row r="13" spans="1:7" x14ac:dyDescent="0.25">
      <c r="A13" s="113" t="s">
        <v>32</v>
      </c>
      <c r="B13" s="113" t="s">
        <v>33</v>
      </c>
      <c r="C13" s="114">
        <v>79627</v>
      </c>
      <c r="D13" s="86">
        <v>25879</v>
      </c>
      <c r="E13" s="88">
        <v>29920</v>
      </c>
      <c r="F13" s="88">
        <f t="shared" si="0"/>
        <v>-4041</v>
      </c>
    </row>
    <row r="14" spans="1:7" x14ac:dyDescent="0.25">
      <c r="A14" s="113" t="s">
        <v>34</v>
      </c>
      <c r="B14" s="113" t="s">
        <v>35</v>
      </c>
      <c r="C14" s="114">
        <v>44558</v>
      </c>
      <c r="D14" s="86">
        <v>19360</v>
      </c>
      <c r="E14" s="88">
        <v>1719</v>
      </c>
      <c r="F14" s="88">
        <f t="shared" si="0"/>
        <v>17641</v>
      </c>
    </row>
    <row r="15" spans="1:7" x14ac:dyDescent="0.25">
      <c r="A15" s="113" t="s">
        <v>36</v>
      </c>
      <c r="B15" s="113" t="s">
        <v>37</v>
      </c>
      <c r="C15" s="114">
        <v>52438</v>
      </c>
      <c r="D15" s="86">
        <v>20713</v>
      </c>
      <c r="E15" s="88">
        <v>19799</v>
      </c>
      <c r="F15" s="88">
        <f t="shared" si="0"/>
        <v>914</v>
      </c>
    </row>
    <row r="16" spans="1:7" x14ac:dyDescent="0.25">
      <c r="A16" s="113" t="s">
        <v>38</v>
      </c>
      <c r="B16" s="113" t="s">
        <v>39</v>
      </c>
      <c r="C16" s="114">
        <v>40961</v>
      </c>
      <c r="D16" s="86">
        <v>12898</v>
      </c>
      <c r="E16" s="88">
        <v>14606</v>
      </c>
      <c r="F16" s="88">
        <f t="shared" si="0"/>
        <v>-1708</v>
      </c>
      <c r="G16" s="144"/>
    </row>
    <row r="17" spans="1:6" x14ac:dyDescent="0.25">
      <c r="A17" s="113" t="s">
        <v>40</v>
      </c>
      <c r="B17" s="113" t="s">
        <v>41</v>
      </c>
      <c r="C17" s="114">
        <v>65765</v>
      </c>
      <c r="D17" s="86">
        <v>22829</v>
      </c>
      <c r="E17" s="88">
        <v>20496</v>
      </c>
      <c r="F17" s="88">
        <f t="shared" si="0"/>
        <v>2333</v>
      </c>
    </row>
    <row r="18" spans="1:6" x14ac:dyDescent="0.25">
      <c r="A18" s="113" t="s">
        <v>42</v>
      </c>
      <c r="B18" s="113" t="s">
        <v>43</v>
      </c>
      <c r="C18" s="117">
        <v>42905</v>
      </c>
      <c r="D18" s="86">
        <v>12570</v>
      </c>
      <c r="E18" s="88">
        <v>16545</v>
      </c>
      <c r="F18" s="88">
        <f t="shared" si="0"/>
        <v>-3975</v>
      </c>
    </row>
    <row r="19" spans="1:6" x14ac:dyDescent="0.25">
      <c r="A19" s="113" t="s">
        <v>44</v>
      </c>
      <c r="B19" s="113" t="s">
        <v>45</v>
      </c>
      <c r="C19" s="117">
        <v>76325</v>
      </c>
      <c r="D19" s="86">
        <v>21869</v>
      </c>
      <c r="E19" s="88">
        <v>34999</v>
      </c>
      <c r="F19" s="88">
        <f t="shared" si="0"/>
        <v>-13130</v>
      </c>
    </row>
    <row r="20" spans="1:6" x14ac:dyDescent="0.25">
      <c r="A20" s="113" t="s">
        <v>46</v>
      </c>
      <c r="B20" s="113" t="s">
        <v>47</v>
      </c>
      <c r="C20" s="114">
        <v>64485</v>
      </c>
      <c r="D20" s="86">
        <v>29985</v>
      </c>
      <c r="E20" s="88">
        <v>27760</v>
      </c>
      <c r="F20" s="88">
        <f t="shared" si="0"/>
        <v>2225</v>
      </c>
    </row>
    <row r="21" spans="1:6" ht="15.75" thickBot="1" x14ac:dyDescent="0.3">
      <c r="A21" s="118" t="s">
        <v>48</v>
      </c>
      <c r="B21" s="119" t="s">
        <v>49</v>
      </c>
      <c r="C21" s="120">
        <v>43254</v>
      </c>
      <c r="D21" s="98">
        <v>16331</v>
      </c>
      <c r="E21" s="101">
        <v>14941</v>
      </c>
      <c r="F21" s="101">
        <f t="shared" si="0"/>
        <v>1390</v>
      </c>
    </row>
    <row r="22" spans="1:6" ht="15.75" thickBot="1" x14ac:dyDescent="0.3">
      <c r="A22" s="163" t="s">
        <v>50</v>
      </c>
      <c r="B22" s="164"/>
      <c r="C22" s="197">
        <f>SUM(C12:C21)</f>
        <v>573283</v>
      </c>
      <c r="D22" s="105">
        <f>SUM(D12:D21)</f>
        <v>206436</v>
      </c>
      <c r="E22" s="104">
        <f>SUM(E12:E21)</f>
        <v>200209</v>
      </c>
      <c r="F22" s="202">
        <f t="shared" si="0"/>
        <v>6227</v>
      </c>
    </row>
    <row r="23" spans="1:6" x14ac:dyDescent="0.25">
      <c r="A23" s="123" t="s">
        <v>51</v>
      </c>
      <c r="B23" s="123" t="s">
        <v>52</v>
      </c>
      <c r="C23" s="124">
        <v>58865</v>
      </c>
      <c r="D23" s="77">
        <v>23599</v>
      </c>
      <c r="E23" s="79">
        <v>40336</v>
      </c>
      <c r="F23" s="79">
        <f t="shared" si="0"/>
        <v>-16737</v>
      </c>
    </row>
    <row r="24" spans="1:6" x14ac:dyDescent="0.25">
      <c r="A24" s="125" t="s">
        <v>53</v>
      </c>
      <c r="B24" s="125" t="s">
        <v>54</v>
      </c>
      <c r="C24" s="126">
        <v>63321</v>
      </c>
      <c r="D24" s="86">
        <v>0</v>
      </c>
      <c r="E24" s="88">
        <v>0</v>
      </c>
      <c r="F24" s="88">
        <f t="shared" si="0"/>
        <v>0</v>
      </c>
    </row>
    <row r="25" spans="1:6" x14ac:dyDescent="0.25">
      <c r="A25" s="125" t="s">
        <v>57</v>
      </c>
      <c r="B25" s="125" t="s">
        <v>58</v>
      </c>
      <c r="C25" s="126">
        <v>97021</v>
      </c>
      <c r="D25" s="86">
        <v>38156</v>
      </c>
      <c r="E25" s="88">
        <v>33534</v>
      </c>
      <c r="F25" s="88">
        <f t="shared" si="0"/>
        <v>4622</v>
      </c>
    </row>
    <row r="26" spans="1:6" x14ac:dyDescent="0.25">
      <c r="A26" s="125" t="s">
        <v>59</v>
      </c>
      <c r="B26" s="125" t="s">
        <v>60</v>
      </c>
      <c r="C26" s="126">
        <v>53879</v>
      </c>
      <c r="D26" s="86">
        <v>19893</v>
      </c>
      <c r="E26" s="88">
        <v>15880</v>
      </c>
      <c r="F26" s="88">
        <f t="shared" si="0"/>
        <v>4013</v>
      </c>
    </row>
    <row r="27" spans="1:6" x14ac:dyDescent="0.25">
      <c r="A27" s="125" t="s">
        <v>61</v>
      </c>
      <c r="B27" s="125" t="s">
        <v>62</v>
      </c>
      <c r="C27" s="126">
        <v>49087</v>
      </c>
      <c r="D27" s="86">
        <v>30086</v>
      </c>
      <c r="E27" s="88">
        <v>26746</v>
      </c>
      <c r="F27" s="88">
        <f t="shared" si="0"/>
        <v>3340</v>
      </c>
    </row>
    <row r="28" spans="1:6" x14ac:dyDescent="0.25">
      <c r="A28" s="125" t="s">
        <v>63</v>
      </c>
      <c r="B28" s="125" t="s">
        <v>64</v>
      </c>
      <c r="C28" s="126">
        <v>45087</v>
      </c>
      <c r="D28" s="86">
        <v>20144</v>
      </c>
      <c r="E28" s="79">
        <v>14822</v>
      </c>
      <c r="F28" s="88">
        <f t="shared" si="0"/>
        <v>5322</v>
      </c>
    </row>
    <row r="29" spans="1:6" x14ac:dyDescent="0.25">
      <c r="A29" s="125" t="s">
        <v>65</v>
      </c>
      <c r="B29" s="125" t="s">
        <v>66</v>
      </c>
      <c r="C29" s="126">
        <v>63866</v>
      </c>
      <c r="D29" s="86">
        <v>31047</v>
      </c>
      <c r="E29" s="88">
        <v>21369</v>
      </c>
      <c r="F29" s="88">
        <f t="shared" si="0"/>
        <v>9678</v>
      </c>
    </row>
    <row r="30" spans="1:6" ht="15.75" thickBot="1" x14ac:dyDescent="0.3">
      <c r="A30" s="127" t="s">
        <v>67</v>
      </c>
      <c r="B30" s="127" t="s">
        <v>68</v>
      </c>
      <c r="C30" s="128">
        <v>66324</v>
      </c>
      <c r="D30" s="98">
        <v>35309</v>
      </c>
      <c r="E30" s="101">
        <v>17296</v>
      </c>
      <c r="F30" s="101">
        <f t="shared" si="0"/>
        <v>18013</v>
      </c>
    </row>
    <row r="31" spans="1:6" ht="15.75" thickBot="1" x14ac:dyDescent="0.3">
      <c r="A31" s="163" t="s">
        <v>69</v>
      </c>
      <c r="B31" s="164"/>
      <c r="C31" s="197">
        <f>SUM(C23:C30)</f>
        <v>497450</v>
      </c>
      <c r="D31" s="105">
        <f>SUM(D23:D30)</f>
        <v>198234</v>
      </c>
      <c r="E31" s="104">
        <f>SUM(E23:E30)</f>
        <v>169983</v>
      </c>
      <c r="F31" s="202">
        <f t="shared" si="0"/>
        <v>28251</v>
      </c>
    </row>
    <row r="32" spans="1:6" x14ac:dyDescent="0.25">
      <c r="A32" s="129" t="s">
        <v>70</v>
      </c>
      <c r="B32" s="129" t="s">
        <v>71</v>
      </c>
      <c r="C32" s="130">
        <v>56359</v>
      </c>
      <c r="D32" s="203">
        <v>19619</v>
      </c>
      <c r="E32" s="75">
        <v>13578</v>
      </c>
      <c r="F32" s="79">
        <f t="shared" si="0"/>
        <v>6041</v>
      </c>
    </row>
    <row r="33" spans="1:6" x14ac:dyDescent="0.25">
      <c r="A33" s="131" t="s">
        <v>72</v>
      </c>
      <c r="B33" s="131" t="s">
        <v>73</v>
      </c>
      <c r="C33" s="132">
        <v>68085</v>
      </c>
      <c r="D33" s="200">
        <v>32561</v>
      </c>
      <c r="E33" s="84">
        <v>27698</v>
      </c>
      <c r="F33" s="88">
        <f t="shared" si="0"/>
        <v>4863</v>
      </c>
    </row>
    <row r="34" spans="1:6" x14ac:dyDescent="0.25">
      <c r="A34" s="131" t="s">
        <v>74</v>
      </c>
      <c r="B34" s="131" t="s">
        <v>75</v>
      </c>
      <c r="C34" s="132">
        <v>69112</v>
      </c>
      <c r="D34" s="200">
        <v>38363</v>
      </c>
      <c r="E34" s="84">
        <v>35978</v>
      </c>
      <c r="F34" s="88">
        <f t="shared" si="0"/>
        <v>2385</v>
      </c>
    </row>
    <row r="35" spans="1:6" x14ac:dyDescent="0.25">
      <c r="A35" s="131" t="s">
        <v>76</v>
      </c>
      <c r="B35" s="131" t="s">
        <v>77</v>
      </c>
      <c r="C35" s="132">
        <v>42870</v>
      </c>
      <c r="D35" s="200">
        <v>15621</v>
      </c>
      <c r="E35" s="84">
        <v>24714</v>
      </c>
      <c r="F35" s="88">
        <f t="shared" si="0"/>
        <v>-9093</v>
      </c>
    </row>
    <row r="36" spans="1:6" x14ac:dyDescent="0.25">
      <c r="A36" s="131" t="s">
        <v>78</v>
      </c>
      <c r="B36" s="131" t="s">
        <v>79</v>
      </c>
      <c r="C36" s="132">
        <v>51916</v>
      </c>
      <c r="D36" s="200">
        <v>27674</v>
      </c>
      <c r="E36" s="84">
        <v>14291</v>
      </c>
      <c r="F36" s="88">
        <f t="shared" si="0"/>
        <v>13383</v>
      </c>
    </row>
    <row r="37" spans="1:6" x14ac:dyDescent="0.25">
      <c r="A37" s="131" t="s">
        <v>80</v>
      </c>
      <c r="B37" s="131" t="s">
        <v>81</v>
      </c>
      <c r="C37" s="132">
        <v>53743</v>
      </c>
      <c r="D37" s="200">
        <v>22924</v>
      </c>
      <c r="E37" s="84">
        <v>15981</v>
      </c>
      <c r="F37" s="88">
        <f t="shared" si="0"/>
        <v>6943</v>
      </c>
    </row>
    <row r="38" spans="1:6" x14ac:dyDescent="0.25">
      <c r="A38" s="131" t="s">
        <v>82</v>
      </c>
      <c r="B38" s="131" t="s">
        <v>83</v>
      </c>
      <c r="C38" s="132">
        <v>72575</v>
      </c>
      <c r="D38" s="200">
        <v>25298</v>
      </c>
      <c r="E38" s="84">
        <v>30401</v>
      </c>
      <c r="F38" s="88">
        <f t="shared" si="0"/>
        <v>-5103</v>
      </c>
    </row>
    <row r="39" spans="1:6" x14ac:dyDescent="0.25">
      <c r="A39" s="131" t="s">
        <v>84</v>
      </c>
      <c r="B39" s="131" t="s">
        <v>85</v>
      </c>
      <c r="C39" s="132">
        <v>61080</v>
      </c>
      <c r="D39" s="200">
        <v>19506</v>
      </c>
      <c r="E39" s="84">
        <v>10946</v>
      </c>
      <c r="F39" s="88">
        <f t="shared" si="0"/>
        <v>8560</v>
      </c>
    </row>
    <row r="40" spans="1:6" ht="15.75" thickBot="1" x14ac:dyDescent="0.3">
      <c r="A40" s="133" t="s">
        <v>86</v>
      </c>
      <c r="B40" s="133" t="s">
        <v>87</v>
      </c>
      <c r="C40" s="134">
        <v>36485</v>
      </c>
      <c r="D40" s="97">
        <v>21263</v>
      </c>
      <c r="E40" s="96">
        <v>12702</v>
      </c>
      <c r="F40" s="101">
        <f t="shared" si="0"/>
        <v>8561</v>
      </c>
    </row>
    <row r="41" spans="1:6" ht="15.75" thickBot="1" x14ac:dyDescent="0.3">
      <c r="A41" s="163" t="s">
        <v>88</v>
      </c>
      <c r="B41" s="164"/>
      <c r="C41" s="197">
        <f>SUM(C32:C40)</f>
        <v>512225</v>
      </c>
      <c r="D41" s="105">
        <f>SUM(D32:D40)</f>
        <v>222829</v>
      </c>
      <c r="E41" s="104">
        <f>SUM(E32:E40)</f>
        <v>186289</v>
      </c>
      <c r="F41" s="202">
        <f t="shared" si="0"/>
        <v>36540</v>
      </c>
    </row>
    <row r="42" spans="1:6" ht="15.75" thickBot="1" x14ac:dyDescent="0.3">
      <c r="A42" s="149" t="s">
        <v>89</v>
      </c>
      <c r="B42" s="150"/>
      <c r="C42" s="204">
        <f>C11+C22+C31+C41</f>
        <v>1986012</v>
      </c>
      <c r="D42" s="205">
        <f>D11+D22+D31+D41</f>
        <v>746853</v>
      </c>
      <c r="E42" s="206">
        <f>E11+E22+E31+E41</f>
        <v>677044</v>
      </c>
      <c r="F42" s="202">
        <f t="shared" si="0"/>
        <v>69809</v>
      </c>
    </row>
  </sheetData>
  <mergeCells count="6">
    <mergeCell ref="A11:B11"/>
    <mergeCell ref="A22:B22"/>
    <mergeCell ref="A31:B31"/>
    <mergeCell ref="A41:B41"/>
    <mergeCell ref="A42:B42"/>
    <mergeCell ref="A1:C1"/>
  </mergeCells>
  <conditionalFormatting sqref="F3:F42">
    <cfRule type="cellIs" dxfId="7" priority="7" operator="greaterThan">
      <formula>1</formula>
    </cfRule>
    <cfRule type="cellIs" dxfId="6" priority="8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Sawant</dc:creator>
  <cp:lastModifiedBy>Manager_PC</cp:lastModifiedBy>
  <dcterms:created xsi:type="dcterms:W3CDTF">2015-06-05T18:17:20Z</dcterms:created>
  <dcterms:modified xsi:type="dcterms:W3CDTF">2024-05-12T14:40:17Z</dcterms:modified>
</cp:coreProperties>
</file>