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827"/>
  <workbookPr codeName="ThisWorkbook" defaultThemeVersion="124226"/>
  <mc:AlternateContent xmlns:mc="http://schemas.openxmlformats.org/markup-compatibility/2006">
    <mc:Choice Requires="x15">
      <x15ac:absPath xmlns:x15ac="http://schemas.microsoft.com/office/spreadsheetml/2010/11/ac" url="F:\All semesters\OPRE\1submission\backup\"/>
    </mc:Choice>
  </mc:AlternateContent>
  <bookViews>
    <workbookView xWindow="0" yWindow="0" windowWidth="19200" windowHeight="6940" xr2:uid="{00000000-000D-0000-FFFF-FFFF00000000}"/>
  </bookViews>
  <sheets>
    <sheet name="Set 1" sheetId="3" r:id="rId1"/>
    <sheet name="Set 2" sheetId="4" r:id="rId2"/>
    <sheet name="Set 3" sheetId="9" r:id="rId3"/>
    <sheet name="Set 4" sheetId="10" r:id="rId4"/>
  </sheets>
  <calcPr calcId="171027"/>
</workbook>
</file>

<file path=xl/calcChain.xml><?xml version="1.0" encoding="utf-8"?>
<calcChain xmlns="http://schemas.openxmlformats.org/spreadsheetml/2006/main">
  <c r="F23" i="9" l="1"/>
  <c r="E23" i="9"/>
  <c r="D23" i="9"/>
  <c r="C23" i="9"/>
  <c r="D24" i="9" l="1"/>
  <c r="C9" i="3" l="1"/>
  <c r="C8" i="3"/>
  <c r="C6" i="3"/>
  <c r="C52" i="3"/>
  <c r="C38" i="3"/>
  <c r="C36" i="3"/>
  <c r="C62" i="3"/>
  <c r="C60" i="3"/>
  <c r="C61" i="3"/>
  <c r="C56" i="3"/>
  <c r="C55" i="3" l="1"/>
  <c r="C54" i="3"/>
  <c r="C53" i="3"/>
  <c r="C47" i="3"/>
  <c r="C46" i="3"/>
  <c r="C45" i="3"/>
  <c r="C44" i="3"/>
  <c r="H8" i="10" l="1"/>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C4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G7" i="10"/>
  <c r="H7" i="10"/>
  <c r="F7" i="10"/>
  <c r="D7" i="10"/>
  <c r="C7"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9" i="10"/>
  <c r="B10" i="10"/>
  <c r="B8" i="10"/>
  <c r="B7" i="10"/>
  <c r="F24" i="9"/>
  <c r="E24" i="9"/>
  <c r="C24" i="9"/>
  <c r="F21" i="9"/>
  <c r="E21" i="9"/>
  <c r="D21" i="9"/>
  <c r="C21" i="9"/>
  <c r="C18" i="9"/>
  <c r="C17" i="9"/>
  <c r="S14" i="4" l="1"/>
  <c r="R14" i="4" l="1"/>
  <c r="Q14" i="4"/>
  <c r="P15" i="4"/>
  <c r="O15" i="4"/>
  <c r="N15" i="4"/>
  <c r="M15" i="4"/>
  <c r="L15" i="4"/>
  <c r="K15" i="4"/>
  <c r="J15" i="4"/>
  <c r="I15" i="4"/>
  <c r="H15" i="4"/>
  <c r="G15" i="4"/>
  <c r="F15" i="4"/>
  <c r="E15" i="4"/>
  <c r="P14" i="4"/>
  <c r="O14" i="4"/>
  <c r="N14" i="4"/>
  <c r="M14" i="4"/>
  <c r="L14" i="4"/>
  <c r="K14" i="4"/>
  <c r="J14" i="4"/>
  <c r="I14" i="4"/>
  <c r="H14" i="4"/>
  <c r="G14" i="4"/>
  <c r="F14" i="4"/>
  <c r="E14" i="4"/>
  <c r="B15" i="4" l="1"/>
  <c r="B14" i="4"/>
  <c r="C43" i="3" l="1"/>
  <c r="C42" i="3"/>
  <c r="C37" i="3"/>
  <c r="C35" i="3"/>
  <c r="C34" i="3" l="1"/>
  <c r="C33" i="3"/>
  <c r="C28" i="3"/>
  <c r="C29" i="3"/>
  <c r="C27" i="3"/>
  <c r="C26" i="3"/>
  <c r="C22" i="3"/>
  <c r="C21" i="3"/>
  <c r="C20" i="3"/>
  <c r="C16" i="3"/>
  <c r="C15" i="3"/>
  <c r="C14" i="3"/>
  <c r="C13" i="3"/>
  <c r="C7" i="3"/>
  <c r="E7" i="10" l="1"/>
  <c r="A8" i="10"/>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E47" i="10" s="1"/>
  <c r="E29" i="10" l="1"/>
  <c r="E27" i="10"/>
  <c r="E13" i="10"/>
  <c r="E36" i="10"/>
  <c r="E24" i="10"/>
  <c r="E12" i="10"/>
  <c r="E41" i="10"/>
  <c r="E28" i="10"/>
  <c r="E16" i="10"/>
  <c r="E14" i="10"/>
  <c r="E10" i="10"/>
  <c r="E11" i="10"/>
  <c r="E21" i="10"/>
  <c r="E9" i="10"/>
  <c r="E40" i="10"/>
  <c r="E39" i="10"/>
  <c r="E38" i="10"/>
  <c r="E25" i="10"/>
  <c r="E23" i="10"/>
  <c r="E34" i="10"/>
  <c r="E45" i="10"/>
  <c r="E44" i="10"/>
  <c r="E20" i="10"/>
  <c r="E43" i="10"/>
  <c r="E31" i="10"/>
  <c r="E19" i="10"/>
  <c r="E17" i="10"/>
  <c r="E15" i="10"/>
  <c r="E26" i="10"/>
  <c r="E37" i="10"/>
  <c r="E35" i="10"/>
  <c r="E46" i="10"/>
  <c r="E22" i="10"/>
  <c r="E33" i="10"/>
  <c r="E32" i="10"/>
  <c r="E8" i="10"/>
  <c r="E42" i="10"/>
  <c r="E30" i="10"/>
  <c r="E18" i="10"/>
</calcChain>
</file>

<file path=xl/sharedStrings.xml><?xml version="1.0" encoding="utf-8"?>
<sst xmlns="http://schemas.openxmlformats.org/spreadsheetml/2006/main" count="126" uniqueCount="92">
  <si>
    <t>Mean of Sample means</t>
  </si>
  <si>
    <t>Std Dev of Sample means</t>
  </si>
  <si>
    <r>
      <rPr>
        <sz val="36"/>
        <rFont val="Calibri"/>
        <family val="2"/>
      </rPr>
      <t>σ</t>
    </r>
    <r>
      <rPr>
        <sz val="14"/>
        <rFont val="Calibri"/>
        <family val="2"/>
      </rPr>
      <t>ẍ</t>
    </r>
  </si>
  <si>
    <t>Scores</t>
  </si>
  <si>
    <t>Sample 1</t>
  </si>
  <si>
    <t>Sample 2</t>
  </si>
  <si>
    <t>Sample 3</t>
  </si>
  <si>
    <t>Sample 4</t>
  </si>
  <si>
    <t>Sample 5</t>
  </si>
  <si>
    <t>Sample 6</t>
  </si>
  <si>
    <t>Sample 7</t>
  </si>
  <si>
    <t>Sample 8</t>
  </si>
  <si>
    <t>Sample 9</t>
  </si>
  <si>
    <t>Sample 10</t>
  </si>
  <si>
    <t>Sample 11</t>
  </si>
  <si>
    <t>Sample 12</t>
  </si>
  <si>
    <t>Sethi,    Avanti</t>
  </si>
  <si>
    <t>a</t>
  </si>
  <si>
    <t>b</t>
  </si>
  <si>
    <t>c</t>
  </si>
  <si>
    <t>d</t>
  </si>
  <si>
    <t>What is the probability of less than 29 failures?</t>
  </si>
  <si>
    <t>What is the probability of 30 successes?</t>
  </si>
  <si>
    <t>What is the probability of more than 29 successes?</t>
  </si>
  <si>
    <t>What is the probability of more than 25 but less than 35 successes?</t>
  </si>
  <si>
    <t>What is the Standard deviation of the normal distribution?</t>
  </si>
  <si>
    <t>What is the mean of the normal distribution.</t>
  </si>
  <si>
    <t>e</t>
  </si>
  <si>
    <t>f</t>
  </si>
  <si>
    <t>What is the expected number of success?</t>
  </si>
  <si>
    <t>What is the expected number of failures?</t>
  </si>
  <si>
    <t>less than $65.14</t>
  </si>
  <si>
    <r>
      <t xml:space="preserve">Population Mean </t>
    </r>
    <r>
      <rPr>
        <sz val="11"/>
        <rFont val="Calibri"/>
        <family val="2"/>
      </rPr>
      <t>µ</t>
    </r>
    <r>
      <rPr>
        <sz val="11"/>
        <color theme="1"/>
        <rFont val="Calibri"/>
        <family val="2"/>
        <scheme val="minor"/>
      </rPr>
      <t xml:space="preserve"> =</t>
    </r>
  </si>
  <si>
    <r>
      <t xml:space="preserve">Population Std dev </t>
    </r>
    <r>
      <rPr>
        <sz val="11"/>
        <rFont val="Calibri"/>
        <family val="2"/>
      </rPr>
      <t xml:space="preserve">σ </t>
    </r>
    <r>
      <rPr>
        <sz val="11"/>
        <color theme="1"/>
        <rFont val="Calibri"/>
        <family val="2"/>
        <scheme val="minor"/>
      </rPr>
      <t>=</t>
    </r>
  </si>
  <si>
    <t xml:space="preserve">Sample Mean </t>
  </si>
  <si>
    <t xml:space="preserve">Sample Std dev </t>
  </si>
  <si>
    <r>
      <t>Use NORM</t>
    </r>
    <r>
      <rPr>
        <sz val="11"/>
        <color rgb="FFFF0000"/>
        <rFont val="Calibri"/>
        <family val="2"/>
        <scheme val="minor"/>
      </rPr>
      <t>S</t>
    </r>
    <r>
      <rPr>
        <sz val="11"/>
        <rFont val="Calibri"/>
        <family val="2"/>
        <scheme val="minor"/>
      </rPr>
      <t>DIST to answer the following questions.</t>
    </r>
  </si>
  <si>
    <t>For the following problems, you'll use various Excel functions. Please visit Microsoft website if you need more info on these. Worksheet "Functions" has some info on these functions.</t>
  </si>
  <si>
    <t>What is the z-score if the right tail = 9.40%?</t>
  </si>
  <si>
    <t>What is the z-score if the left tail = 10.39%?</t>
  </si>
  <si>
    <t>What is the t-score if the right tail area is .043?</t>
  </si>
  <si>
    <t>What is the t-score if the left tail area is .086?</t>
  </si>
  <si>
    <t xml:space="preserve">If the mean score on Test 3 is 82 and standard deviation is 7.5, what will be the cut-off score for an A if the top 10% students get an A?  </t>
  </si>
  <si>
    <t xml:space="preserve">If the mean score on Test 3 is 82 and standard deviation is 7.5, what will be the cut-off score for an F if the bottom 5% students get an F?  </t>
  </si>
  <si>
    <t>≥ 115</t>
  </si>
  <si>
    <t>≥ 128</t>
  </si>
  <si>
    <t>What is the z-score if the right tail = 6.44%?</t>
  </si>
  <si>
    <t>What is the z-score if the left tail = 3.86%?</t>
  </si>
  <si>
    <t>more than  $65.43</t>
  </si>
  <si>
    <t>between $56.31 and $66.89.</t>
  </si>
  <si>
    <t>between $63.43 and $70.16.</t>
  </si>
  <si>
    <t>What is the area (probability) to the right of Z = 1.324?</t>
  </si>
  <si>
    <t>What is the area to the left of z = 2.41?</t>
  </si>
  <si>
    <t>What is the area to the right of z = - 1.31?</t>
  </si>
  <si>
    <t>What is the area between z= -1.37 and z = 1.69?</t>
  </si>
  <si>
    <t>If the top 15% of the class gets an A, what is the cutoff score?</t>
  </si>
  <si>
    <t>If bottom 9.5% of the class gets an F, what is the cutoff score?</t>
  </si>
  <si>
    <t>If bottom 25% of the class is put on probation, what is the cutoff score?</t>
  </si>
  <si>
    <r>
      <t xml:space="preserve">The Probability of success in an experiment is 45.73%.  If the trial size is 47, answer the following questions by using Normal Approximation to Binomial.  </t>
    </r>
    <r>
      <rPr>
        <sz val="11"/>
        <color rgb="FFFF0000"/>
        <rFont val="Calibri"/>
        <family val="2"/>
        <scheme val="minor"/>
      </rPr>
      <t>Use Excel functions for Normal Distribution or no credit will be given.</t>
    </r>
  </si>
  <si>
    <t>Pioneer Bank's customer require an average of 4.7 minutes of service.  Use EXPONDIST function to answer the follwing questions.</t>
  </si>
  <si>
    <t>What is the probability a customer will take more than 5.9 minutes?</t>
  </si>
  <si>
    <t>What is the probability a customer will take less than 3.2 minutes?</t>
  </si>
  <si>
    <t>What is the probability a customer will take between 3.4 and 6.9 minutes?</t>
  </si>
  <si>
    <t>How many in the data set? (Use Countif)</t>
  </si>
  <si>
    <t>≤ 107</t>
  </si>
  <si>
    <r>
      <rPr>
        <b/>
        <sz val="12"/>
        <color theme="1"/>
        <rFont val="Calibri"/>
        <family val="2"/>
      </rPr>
      <t>≤ 9</t>
    </r>
    <r>
      <rPr>
        <b/>
        <sz val="12"/>
        <color theme="1"/>
        <rFont val="Calibri"/>
        <family val="2"/>
        <scheme val="minor"/>
      </rPr>
      <t>0</t>
    </r>
  </si>
  <si>
    <t>Proportion?</t>
  </si>
  <si>
    <r>
      <t xml:space="preserve">For example, use Countif function to find how many numbers in the population are </t>
    </r>
    <r>
      <rPr>
        <sz val="12"/>
        <rFont val="Calibri"/>
        <family val="2"/>
      </rPr>
      <t>≥ 128.  Divide this by the population size to get the actual proportion (probability).  Now use NORMDIST function with calculated mean and std dev to find Prob of ≥ 128.</t>
    </r>
  </si>
  <si>
    <t>Probability of success</t>
  </si>
  <si>
    <t># Success</t>
  </si>
  <si>
    <t>Explain why the yellow and the blue sets of numbers are the same row-wise?</t>
  </si>
  <si>
    <t>Use BINOM.DIST function to develop a Binomial distribution table for number of trials = 40.</t>
  </si>
  <si>
    <r>
      <t xml:space="preserve">In Chapter 9, we learned the distribution of the sample mean </t>
    </r>
    <r>
      <rPr>
        <b/>
        <sz val="12"/>
        <color theme="1"/>
        <rFont val="Calibri"/>
        <family val="2"/>
        <scheme val="minor"/>
      </rPr>
      <t>x-ba</t>
    </r>
    <r>
      <rPr>
        <sz val="12"/>
        <color theme="1"/>
        <rFont val="Calibri"/>
        <family val="2"/>
        <scheme val="minor"/>
      </rPr>
      <t xml:space="preserve">r and the Central Limit Theorem.  We also learned about </t>
    </r>
    <r>
      <rPr>
        <b/>
        <sz val="14"/>
        <color theme="1"/>
        <rFont val="Calibri"/>
        <family val="2"/>
        <scheme val="minor"/>
      </rPr>
      <t>σ</t>
    </r>
    <r>
      <rPr>
        <b/>
        <vertAlign val="subscript"/>
        <sz val="12"/>
        <color theme="1"/>
        <rFont val="Calibri"/>
        <family val="2"/>
        <scheme val="minor"/>
      </rPr>
      <t>ẍ</t>
    </r>
    <r>
      <rPr>
        <sz val="12"/>
        <color theme="1"/>
        <rFont val="Calibri"/>
        <family val="2"/>
        <scheme val="minor"/>
      </rPr>
      <t>.  In this problem, we will use Excel's sampling feature to see how this checks out in practice.   First, generate a Normally distributed population (</t>
    </r>
    <r>
      <rPr>
        <b/>
        <sz val="12"/>
        <color theme="1"/>
        <rFont val="Calibri"/>
        <family val="2"/>
        <scheme val="minor"/>
      </rPr>
      <t>Scores</t>
    </r>
    <r>
      <rPr>
        <sz val="12"/>
        <color theme="1"/>
        <rFont val="Calibri"/>
        <family val="2"/>
        <scheme val="minor"/>
      </rPr>
      <t xml:space="preserve">) of size N = 500 using Excels's </t>
    </r>
    <r>
      <rPr>
        <b/>
        <i/>
        <sz val="12"/>
        <color theme="1"/>
        <rFont val="Calibri"/>
        <family val="2"/>
        <scheme val="minor"/>
      </rPr>
      <t>Data Analys&gt;Random Number Generator</t>
    </r>
    <r>
      <rPr>
        <sz val="12"/>
        <color theme="1"/>
        <rFont val="Calibri"/>
        <family val="2"/>
        <scheme val="minor"/>
      </rPr>
      <t xml:space="preserve">.  Keep the mean = 80 and stdev = 8.    Now, use Excel's functions to find the mean </t>
    </r>
    <r>
      <rPr>
        <sz val="10"/>
        <rFont val="Calibri"/>
        <family val="2"/>
      </rPr>
      <t>µ</t>
    </r>
    <r>
      <rPr>
        <sz val="12"/>
        <color theme="1"/>
        <rFont val="Calibri"/>
        <family val="2"/>
        <scheme val="minor"/>
      </rPr>
      <t xml:space="preserve"> and the population std deviation </t>
    </r>
    <r>
      <rPr>
        <sz val="10"/>
        <rFont val="Calibri"/>
        <family val="2"/>
      </rPr>
      <t>σ</t>
    </r>
    <r>
      <rPr>
        <sz val="12"/>
        <color theme="1"/>
        <rFont val="Calibri"/>
        <family val="2"/>
        <scheme val="minor"/>
      </rPr>
      <t xml:space="preserve"> of this population.  These should be pretty close to 80 and 8 respectively.  Next,  use </t>
    </r>
    <r>
      <rPr>
        <b/>
        <i/>
        <sz val="11"/>
        <color theme="1"/>
        <rFont val="Calibri"/>
        <family val="2"/>
        <scheme val="minor"/>
      </rPr>
      <t>Data Analysis &gt; Sampling</t>
    </r>
    <r>
      <rPr>
        <sz val="12"/>
        <color theme="1"/>
        <rFont val="Calibri"/>
        <family val="2"/>
        <scheme val="minor"/>
      </rPr>
      <t xml:space="preserve"> to randomly choose 12 samples of size n = 30 and calculate their means </t>
    </r>
    <r>
      <rPr>
        <b/>
        <sz val="12"/>
        <color theme="1"/>
        <rFont val="Calibri"/>
        <family val="2"/>
        <scheme val="minor"/>
      </rPr>
      <t>x-bar</t>
    </r>
    <r>
      <rPr>
        <sz val="12"/>
        <color theme="1"/>
        <rFont val="Calibri"/>
        <family val="2"/>
        <scheme val="minor"/>
      </rPr>
      <t xml:space="preserve"> and </t>
    </r>
    <r>
      <rPr>
        <b/>
        <sz val="12"/>
        <color theme="1"/>
        <rFont val="Calibri"/>
        <family val="2"/>
        <scheme val="minor"/>
      </rPr>
      <t>stdev s</t>
    </r>
    <r>
      <rPr>
        <sz val="12"/>
        <color theme="1"/>
        <rFont val="Calibri"/>
        <family val="2"/>
        <scheme val="minor"/>
      </rPr>
      <t xml:space="preserve">.  From the formula given in Ch 9, find </t>
    </r>
    <r>
      <rPr>
        <b/>
        <sz val="12"/>
        <color theme="1"/>
        <rFont val="Calibri"/>
        <family val="2"/>
        <scheme val="minor"/>
      </rPr>
      <t xml:space="preserve">Sigma-x-bar </t>
    </r>
    <r>
      <rPr>
        <b/>
        <sz val="12"/>
        <rFont val="Arial"/>
        <family val="2"/>
      </rPr>
      <t>σ</t>
    </r>
    <r>
      <rPr>
        <b/>
        <vertAlign val="subscript"/>
        <sz val="10"/>
        <rFont val="Arial"/>
        <family val="2"/>
      </rPr>
      <t>ẍ</t>
    </r>
    <r>
      <rPr>
        <vertAlign val="subscript"/>
        <sz val="10"/>
        <rFont val="Arial"/>
        <family val="2"/>
      </rPr>
      <t xml:space="preserve"> . </t>
    </r>
    <r>
      <rPr>
        <sz val="12"/>
        <color theme="1"/>
        <rFont val="Calibri"/>
        <family val="2"/>
        <scheme val="minor"/>
      </rPr>
      <t xml:space="preserve"> How does the population mean µ compare to the mean of the sample means?  How does </t>
    </r>
    <r>
      <rPr>
        <b/>
        <sz val="12"/>
        <color theme="1"/>
        <rFont val="Calibri"/>
        <family val="2"/>
        <scheme val="minor"/>
      </rPr>
      <t xml:space="preserve"> </t>
    </r>
    <r>
      <rPr>
        <b/>
        <sz val="14"/>
        <color theme="1"/>
        <rFont val="Calibri"/>
        <family val="2"/>
        <scheme val="minor"/>
      </rPr>
      <t>σ</t>
    </r>
    <r>
      <rPr>
        <b/>
        <vertAlign val="subscript"/>
        <sz val="10"/>
        <rFont val="Arial"/>
        <family val="2"/>
      </rPr>
      <t>ẍ</t>
    </r>
    <r>
      <rPr>
        <sz val="12"/>
        <color theme="1"/>
        <rFont val="Calibri"/>
        <family val="2"/>
        <scheme val="minor"/>
      </rPr>
      <t xml:space="preserve"> compare to the std deviation of the sample means?  Put your explanations in the space provided below.</t>
    </r>
  </si>
  <si>
    <t>What is the t-score if the area around the mean is .78?</t>
  </si>
  <si>
    <t>T.INV gives the t-score given area in one tail.  T.INV.2T gives the t-score given the area in 2 tails.    Answer the following t-distribution questions using these function for a sample size of n = 38.  To be sure you are getting the right results, check the function by using values from your T-table.</t>
  </si>
  <si>
    <t>The Probability of success in an experiment is 39.74%.  If the trial size is 45, answer the following questions.  Use BINOM.DIST to calculate probabilities..</t>
  </si>
  <si>
    <r>
      <t>Use NORM.</t>
    </r>
    <r>
      <rPr>
        <sz val="11"/>
        <color rgb="FFFF0000"/>
        <rFont val="Calibri"/>
        <family val="2"/>
        <scheme val="minor"/>
      </rPr>
      <t>S.</t>
    </r>
    <r>
      <rPr>
        <sz val="11"/>
        <rFont val="Calibri"/>
        <family val="2"/>
        <scheme val="minor"/>
      </rPr>
      <t>INV to answer the follwing questions?</t>
    </r>
  </si>
  <si>
    <t>The class average of test # 2 is 81.6.  The std dev is 8.28.  Use NORM.INV to answer the following questions.</t>
  </si>
  <si>
    <t>Dollar Express has determined that average purchase amount for a Halloween party is $59.23 with a standard deviation of $5.89.  Assume the distribution to be Normal.  Use NORMDIST to calculate the probability that a customer will spend</t>
  </si>
  <si>
    <t xml:space="preserve">In the population, how many numbers are </t>
  </si>
  <si>
    <t>Ptobability using NORM.DIST function</t>
  </si>
  <si>
    <r>
      <t xml:space="preserve">Population </t>
    </r>
    <r>
      <rPr>
        <b/>
        <sz val="12"/>
        <color rgb="FFFF0000"/>
        <rFont val="Calibri"/>
        <family val="2"/>
        <scheme val="minor"/>
      </rPr>
      <t>calculated Mean</t>
    </r>
    <r>
      <rPr>
        <b/>
        <sz val="12"/>
        <color theme="1"/>
        <rFont val="Calibri"/>
        <family val="2"/>
        <scheme val="minor"/>
      </rPr>
      <t>:</t>
    </r>
  </si>
  <si>
    <r>
      <t xml:space="preserve">Population  </t>
    </r>
    <r>
      <rPr>
        <b/>
        <sz val="12"/>
        <color rgb="FFFF0000"/>
        <rFont val="Calibri"/>
        <family val="2"/>
        <scheme val="minor"/>
      </rPr>
      <t>calculated Std dev</t>
    </r>
    <r>
      <rPr>
        <b/>
        <sz val="12"/>
        <color theme="1"/>
        <rFont val="Calibri"/>
        <family val="2"/>
        <scheme val="minor"/>
      </rPr>
      <t>:</t>
    </r>
  </si>
  <si>
    <t>Population</t>
  </si>
  <si>
    <r>
      <t xml:space="preserve">Do Normal distribution functions like NORM.DIST really work?  We can check this by calculating the probabilities using this function and then comparing them with the corresponding (actual) proportion in the population.  To do so, 1st  generate a  normally distributed population of size 1,000 (starting at cell A21) with Mean = 100 and stdev = 20. Use </t>
    </r>
    <r>
      <rPr>
        <b/>
        <i/>
        <sz val="12"/>
        <color theme="1"/>
        <rFont val="Calibri"/>
        <family val="2"/>
        <scheme val="minor"/>
      </rPr>
      <t>Data Analysis&gt;Random Number Generation</t>
    </r>
    <r>
      <rPr>
        <sz val="12"/>
        <color theme="1"/>
        <rFont val="Calibri"/>
        <family val="2"/>
        <scheme val="minor"/>
      </rPr>
      <t xml:space="preserve">.  Use AVERAGE and STDEVP functions to calculate the mean and std dev of this population.  Then use COUNTIF function in calculating various proportions (probabilities) and compare them to the probabilites given by Normal distriubution function NORM.DIST (using calculated parameters).  Always use cell references when using a calculated value from a cell. </t>
    </r>
  </si>
  <si>
    <t>Name: Divya Jayaprakash</t>
  </si>
  <si>
    <t xml:space="preserve">NAME:      Divya Jayaprakash                                                                                                 </t>
  </si>
  <si>
    <t xml:space="preserve">NAME:   Divya Jayaprakash                                                                                                    </t>
  </si>
  <si>
    <r>
      <t xml:space="preserve">Explanation:  
The population mean µ (79.747149) is too close to the mean of the sample means (79.54594152).
The Sigma-x-bar </t>
    </r>
    <r>
      <rPr>
        <sz val="24"/>
        <color theme="1"/>
        <rFont val="Calibri"/>
        <family val="2"/>
        <scheme val="minor"/>
      </rPr>
      <t>σ</t>
    </r>
    <r>
      <rPr>
        <sz val="8"/>
        <color theme="1"/>
        <rFont val="Calibri"/>
        <family val="2"/>
        <scheme val="minor"/>
      </rPr>
      <t xml:space="preserve">ẍ </t>
    </r>
    <r>
      <rPr>
        <sz val="12"/>
        <color theme="1"/>
        <rFont val="Calibri"/>
        <family val="2"/>
        <scheme val="minor"/>
      </rPr>
      <t xml:space="preserve"> value (1.4558) is also too close to the std deviation of the sample means.
This means that the sample is a good sample.The sample represents the population very well.
</t>
    </r>
  </si>
  <si>
    <t>How do the probabilities compare? The probabilities using NORM.DIST function are too close to the  population proportions (calculated probabilities) with insignificant minute differences. It means that the NORM.DIST function works like the probability calculations.</t>
  </si>
  <si>
    <t xml:space="preserve">NAME: Divya Jayaprakash                            </t>
  </si>
  <si>
    <t xml:space="preserve">In the above binomial distribution table,The probability of success (0.24) for 0 trials is  equal to the probability of success (0.76) for 40 trials because
 0th trial: P(Success) = 0.24 , P(Failure) = 0.76     
 40th trial: P(Success) = 0.76 , P(Failure) = 0.24     
 P(A)+P(A complement)=1.So, the success value at 0.24(0 trial)= success value at 0.76(40th trial).
The probability of success(0th attempt) will be equal to the probability of failure(40th attempt).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</si>
</sst>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3" x14ac:knownFonts="1">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FF0000"/>
      <name val="Arial"/>
      <family val="2"/>
    </font>
    <font>
      <b/>
      <sz val="10"/>
      <name val="Arial"/>
      <family val="2"/>
    </font>
    <font>
      <sz val="10"/>
      <name val="Arial"/>
      <family val="2"/>
    </font>
    <font>
      <sz val="10"/>
      <name val="Calibri"/>
      <family val="2"/>
    </font>
    <font>
      <b/>
      <i/>
      <sz val="11"/>
      <color theme="1"/>
      <name val="Calibri"/>
      <family val="2"/>
      <scheme val="minor"/>
    </font>
    <font>
      <vertAlign val="subscript"/>
      <sz val="10"/>
      <name val="Arial"/>
      <family val="2"/>
    </font>
    <font>
      <sz val="36"/>
      <name val="Calibri"/>
      <family val="2"/>
    </font>
    <font>
      <sz val="14"/>
      <name val="Calibri"/>
      <family val="2"/>
    </font>
    <font>
      <b/>
      <sz val="12"/>
      <name val="Arial"/>
      <family val="2"/>
    </font>
    <font>
      <sz val="11"/>
      <name val="Calibri"/>
      <family val="2"/>
    </font>
    <font>
      <sz val="11"/>
      <color rgb="FFFF0000"/>
      <name val="Calibri"/>
      <family val="2"/>
      <scheme val="minor"/>
    </font>
    <font>
      <sz val="11"/>
      <name val="Calibri"/>
      <family val="2"/>
      <scheme val="minor"/>
    </font>
    <font>
      <b/>
      <sz val="11"/>
      <color indexed="12"/>
      <name val="Calibri"/>
      <family val="2"/>
      <scheme val="minor"/>
    </font>
    <font>
      <b/>
      <sz val="11"/>
      <color theme="7" tint="-0.249977111117893"/>
      <name val="Calibri"/>
      <family val="2"/>
      <scheme val="minor"/>
    </font>
    <font>
      <b/>
      <sz val="11"/>
      <color indexed="10"/>
      <name val="Calibri"/>
      <family val="2"/>
      <scheme val="minor"/>
    </font>
    <font>
      <sz val="12"/>
      <color rgb="FFFF0000"/>
      <name val="Calibri"/>
      <family val="2"/>
      <scheme val="minor"/>
    </font>
    <font>
      <sz val="10"/>
      <color theme="3"/>
      <name val="Arial"/>
      <family val="2"/>
    </font>
    <font>
      <b/>
      <sz val="12"/>
      <color rgb="FFFF0000"/>
      <name val="Calibri"/>
      <family val="2"/>
      <scheme val="minor"/>
    </font>
    <font>
      <b/>
      <sz val="12"/>
      <color theme="1"/>
      <name val="Calibri"/>
      <family val="2"/>
    </font>
    <font>
      <sz val="12"/>
      <name val="Calibri"/>
      <family val="2"/>
      <scheme val="minor"/>
    </font>
    <font>
      <sz val="12"/>
      <name val="Calibri"/>
      <family val="2"/>
    </font>
    <font>
      <sz val="10"/>
      <color theme="1"/>
      <name val="Arial"/>
      <family val="2"/>
    </font>
    <font>
      <b/>
      <sz val="10"/>
      <color theme="1"/>
      <name val="Arial"/>
      <family val="2"/>
    </font>
    <font>
      <b/>
      <i/>
      <sz val="12"/>
      <color theme="1"/>
      <name val="Calibri"/>
      <family val="2"/>
      <scheme val="minor"/>
    </font>
    <font>
      <b/>
      <sz val="14"/>
      <color theme="1"/>
      <name val="Calibri"/>
      <family val="2"/>
      <scheme val="minor"/>
    </font>
    <font>
      <b/>
      <vertAlign val="subscript"/>
      <sz val="12"/>
      <color theme="1"/>
      <name val="Calibri"/>
      <family val="2"/>
      <scheme val="minor"/>
    </font>
    <font>
      <b/>
      <vertAlign val="subscript"/>
      <sz val="10"/>
      <name val="Arial"/>
      <family val="2"/>
    </font>
    <font>
      <sz val="8"/>
      <color theme="1"/>
      <name val="Calibri"/>
      <family val="2"/>
      <scheme val="minor"/>
    </font>
    <font>
      <sz val="2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B2C6F4"/>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medium">
        <color indexed="64"/>
      </top>
      <bottom/>
      <diagonal/>
    </border>
    <border>
      <left style="thin">
        <color indexed="64"/>
      </left>
      <right/>
      <top style="thin">
        <color indexed="64"/>
      </top>
      <bottom style="medium">
        <color indexed="64"/>
      </bottom>
      <diagonal/>
    </border>
  </borders>
  <cellStyleXfs count="1">
    <xf numFmtId="0" fontId="0" fillId="0" borderId="0"/>
  </cellStyleXfs>
  <cellXfs count="152">
    <xf numFmtId="0" fontId="0" fillId="0" borderId="0" xfId="0"/>
    <xf numFmtId="0" fontId="6" fillId="2" borderId="0" xfId="0" applyFont="1" applyFill="1"/>
    <xf numFmtId="0" fontId="4" fillId="2" borderId="0" xfId="0" applyFont="1" applyFill="1"/>
    <xf numFmtId="0" fontId="6" fillId="2" borderId="0" xfId="0" applyFont="1" applyFill="1" applyAlignment="1">
      <alignment horizontal="left" vertical="top" wrapText="1"/>
    </xf>
    <xf numFmtId="0" fontId="0" fillId="2" borderId="0" xfId="0" applyFont="1" applyFill="1"/>
    <xf numFmtId="0" fontId="6" fillId="2" borderId="0" xfId="0" applyFont="1" applyFill="1" applyAlignment="1">
      <alignment horizontal="center"/>
    </xf>
    <xf numFmtId="0" fontId="0" fillId="2" borderId="17" xfId="0" applyFont="1" applyFill="1" applyBorder="1" applyAlignment="1">
      <alignment horizontal="center" vertical="center" wrapText="1"/>
    </xf>
    <xf numFmtId="0" fontId="0" fillId="2" borderId="18" xfId="0" applyFont="1" applyFill="1" applyBorder="1" applyAlignment="1">
      <alignment horizontal="center" vertical="center" wrapText="1"/>
    </xf>
    <xf numFmtId="0" fontId="7" fillId="2" borderId="19" xfId="0" applyFont="1" applyFill="1" applyBorder="1" applyAlignment="1">
      <alignment horizontal="center" vertical="center"/>
    </xf>
    <xf numFmtId="0" fontId="6" fillId="4" borderId="21" xfId="0" applyFont="1" applyFill="1" applyBorder="1" applyAlignment="1">
      <alignment horizontal="center"/>
    </xf>
    <xf numFmtId="0" fontId="0" fillId="4" borderId="20" xfId="0" applyFont="1" applyFill="1" applyBorder="1" applyAlignment="1">
      <alignment horizontal="left" vertical="center" wrapText="1"/>
    </xf>
    <xf numFmtId="0" fontId="6" fillId="4" borderId="23" xfId="0" applyFont="1" applyFill="1" applyBorder="1"/>
    <xf numFmtId="0" fontId="6" fillId="4" borderId="24" xfId="0" applyFont="1" applyFill="1" applyBorder="1"/>
    <xf numFmtId="0" fontId="6" fillId="4" borderId="25" xfId="0" applyFont="1" applyFill="1" applyBorder="1"/>
    <xf numFmtId="0" fontId="6" fillId="4" borderId="26" xfId="0" applyFont="1" applyFill="1" applyBorder="1" applyAlignment="1">
      <alignment horizontal="center"/>
    </xf>
    <xf numFmtId="0" fontId="0" fillId="4" borderId="11" xfId="0" applyFont="1" applyFill="1" applyBorder="1" applyAlignment="1">
      <alignment horizontal="left" vertical="center" wrapText="1"/>
    </xf>
    <xf numFmtId="0" fontId="5" fillId="2" borderId="5" xfId="0" applyFont="1" applyFill="1" applyBorder="1" applyAlignment="1">
      <alignment horizontal="center" vertical="center"/>
    </xf>
    <xf numFmtId="0" fontId="0" fillId="2" borderId="0" xfId="0" applyFill="1"/>
    <xf numFmtId="164" fontId="6" fillId="2" borderId="0" xfId="0" applyNumberFormat="1" applyFont="1" applyFill="1"/>
    <xf numFmtId="0" fontId="2" fillId="2" borderId="17" xfId="0" applyFont="1" applyFill="1" applyBorder="1" applyAlignment="1">
      <alignment horizontal="center" vertical="center" wrapText="1"/>
    </xf>
    <xf numFmtId="0" fontId="2" fillId="2" borderId="20" xfId="0" applyFont="1" applyFill="1" applyBorder="1" applyAlignment="1">
      <alignment horizontal="left" vertical="center" wrapText="1"/>
    </xf>
    <xf numFmtId="0" fontId="2" fillId="2" borderId="11" xfId="0" applyFont="1" applyFill="1" applyBorder="1" applyAlignment="1">
      <alignment wrapText="1"/>
    </xf>
    <xf numFmtId="0" fontId="15" fillId="3" borderId="0" xfId="0" applyFont="1" applyFill="1" applyAlignment="1">
      <alignment horizontal="center" vertical="center"/>
    </xf>
    <xf numFmtId="0" fontId="16" fillId="3" borderId="1" xfId="0" applyFont="1" applyFill="1" applyBorder="1" applyAlignment="1">
      <alignment vertical="center"/>
    </xf>
    <xf numFmtId="0" fontId="15" fillId="3" borderId="0" xfId="0" applyFont="1" applyFill="1" applyAlignment="1">
      <alignment vertical="center"/>
    </xf>
    <xf numFmtId="0" fontId="17" fillId="3" borderId="0" xfId="0" applyFont="1" applyFill="1" applyAlignment="1">
      <alignment vertical="center" wrapText="1"/>
    </xf>
    <xf numFmtId="0" fontId="15" fillId="3" borderId="6" xfId="0" applyFont="1" applyFill="1" applyBorder="1" applyAlignment="1">
      <alignment horizontal="center" vertical="center"/>
    </xf>
    <xf numFmtId="0" fontId="15" fillId="3" borderId="28" xfId="0" applyFont="1" applyFill="1" applyBorder="1" applyAlignment="1">
      <alignment horizontal="center" vertical="center"/>
    </xf>
    <xf numFmtId="0" fontId="15" fillId="3" borderId="1" xfId="0" applyFont="1" applyFill="1" applyBorder="1" applyAlignment="1">
      <alignment vertical="center"/>
    </xf>
    <xf numFmtId="0" fontId="15" fillId="3" borderId="29" xfId="0" applyFont="1" applyFill="1" applyBorder="1" applyAlignment="1">
      <alignment vertical="center"/>
    </xf>
    <xf numFmtId="0" fontId="15" fillId="3" borderId="11" xfId="0" applyFont="1" applyFill="1" applyBorder="1" applyAlignment="1">
      <alignment horizontal="center" vertical="center"/>
    </xf>
    <xf numFmtId="0" fontId="15" fillId="3" borderId="27" xfId="0" applyFont="1" applyFill="1" applyBorder="1" applyAlignment="1">
      <alignment vertical="center"/>
    </xf>
    <xf numFmtId="0" fontId="15" fillId="3" borderId="26" xfId="0" applyFont="1" applyFill="1" applyBorder="1" applyAlignment="1">
      <alignment vertical="center"/>
    </xf>
    <xf numFmtId="0" fontId="15" fillId="3" borderId="1" xfId="0" applyFont="1" applyFill="1" applyBorder="1" applyAlignment="1">
      <alignment horizontal="center" vertical="center"/>
    </xf>
    <xf numFmtId="0" fontId="15" fillId="3" borderId="20" xfId="0" applyFont="1" applyFill="1" applyBorder="1" applyAlignment="1">
      <alignment horizontal="center" vertical="center"/>
    </xf>
    <xf numFmtId="0" fontId="15" fillId="3" borderId="22" xfId="0" applyFont="1" applyFill="1" applyBorder="1" applyAlignment="1">
      <alignment vertical="center"/>
    </xf>
    <xf numFmtId="0" fontId="15" fillId="3" borderId="21" xfId="0" applyFont="1" applyFill="1" applyBorder="1" applyAlignment="1">
      <alignment vertical="center"/>
    </xf>
    <xf numFmtId="0" fontId="15" fillId="3" borderId="30" xfId="0" applyFont="1" applyFill="1" applyBorder="1" applyAlignment="1">
      <alignment horizontal="center" vertical="center"/>
    </xf>
    <xf numFmtId="0" fontId="15" fillId="3" borderId="5" xfId="0" applyFont="1" applyFill="1" applyBorder="1" applyAlignment="1">
      <alignment vertical="center" wrapText="1"/>
    </xf>
    <xf numFmtId="0" fontId="15" fillId="3" borderId="31" xfId="0" applyFont="1" applyFill="1" applyBorder="1" applyAlignment="1">
      <alignment vertical="center"/>
    </xf>
    <xf numFmtId="0" fontId="15" fillId="3" borderId="35" xfId="0" applyFont="1" applyFill="1" applyBorder="1" applyAlignment="1">
      <alignment horizontal="center" vertical="center"/>
    </xf>
    <xf numFmtId="0" fontId="15" fillId="3" borderId="36" xfId="0" applyFont="1" applyFill="1" applyBorder="1" applyAlignment="1">
      <alignment vertical="center"/>
    </xf>
    <xf numFmtId="0" fontId="15" fillId="3" borderId="37" xfId="0" applyFont="1" applyFill="1" applyBorder="1" applyAlignment="1">
      <alignment vertical="center"/>
    </xf>
    <xf numFmtId="0" fontId="15" fillId="3" borderId="1" xfId="0" applyFont="1" applyFill="1" applyBorder="1" applyAlignment="1">
      <alignment horizontal="left" vertical="center" wrapText="1"/>
    </xf>
    <xf numFmtId="0" fontId="15" fillId="3" borderId="27" xfId="0" applyFont="1" applyFill="1" applyBorder="1" applyAlignment="1">
      <alignment horizontal="left" vertical="center" wrapText="1"/>
    </xf>
    <xf numFmtId="0" fontId="20" fillId="2" borderId="23" xfId="0" applyFont="1" applyFill="1" applyBorder="1" applyAlignment="1">
      <alignment vertical="top"/>
    </xf>
    <xf numFmtId="0" fontId="20" fillId="2" borderId="24" xfId="0" applyFont="1" applyFill="1" applyBorder="1" applyAlignment="1">
      <alignment vertical="top"/>
    </xf>
    <xf numFmtId="0" fontId="20" fillId="2" borderId="25" xfId="0" applyFont="1" applyFill="1" applyBorder="1" applyAlignment="1">
      <alignment vertical="top"/>
    </xf>
    <xf numFmtId="0" fontId="6" fillId="2" borderId="0" xfId="0" applyFont="1" applyFill="1" applyAlignment="1">
      <alignment horizontal="left" vertical="top"/>
    </xf>
    <xf numFmtId="0" fontId="5" fillId="2" borderId="0" xfId="0" applyFont="1" applyFill="1" applyAlignment="1">
      <alignment horizontal="left" vertical="top"/>
    </xf>
    <xf numFmtId="0" fontId="5" fillId="6" borderId="1" xfId="0" applyFont="1" applyFill="1" applyBorder="1" applyAlignment="1">
      <alignment horizontal="center" vertical="top"/>
    </xf>
    <xf numFmtId="0" fontId="26" fillId="6" borderId="1" xfId="0" applyFont="1" applyFill="1" applyBorder="1" applyAlignment="1">
      <alignment horizontal="center" vertical="center"/>
    </xf>
    <xf numFmtId="0" fontId="6" fillId="6" borderId="1" xfId="0" applyFont="1" applyFill="1" applyBorder="1" applyAlignment="1">
      <alignment horizontal="center" vertical="center"/>
    </xf>
    <xf numFmtId="0" fontId="26" fillId="7" borderId="1" xfId="0" applyFont="1" applyFill="1" applyBorder="1" applyAlignment="1">
      <alignment horizontal="center" vertical="center"/>
    </xf>
    <xf numFmtId="0" fontId="25" fillId="7" borderId="1" xfId="0" applyFont="1" applyFill="1" applyBorder="1" applyAlignment="1">
      <alignment horizontal="center" vertical="center"/>
    </xf>
    <xf numFmtId="0" fontId="20" fillId="5" borderId="23" xfId="0" applyFont="1" applyFill="1" applyBorder="1" applyAlignment="1">
      <alignment horizontal="left" vertical="center"/>
    </xf>
    <xf numFmtId="0" fontId="20" fillId="5" borderId="24" xfId="0" applyFont="1" applyFill="1" applyBorder="1" applyAlignment="1">
      <alignment vertical="top"/>
    </xf>
    <xf numFmtId="0" fontId="20" fillId="5" borderId="25" xfId="0" applyFont="1" applyFill="1" applyBorder="1" applyAlignment="1">
      <alignment vertical="top"/>
    </xf>
    <xf numFmtId="0" fontId="6" fillId="5" borderId="0" xfId="0" applyFont="1" applyFill="1" applyAlignment="1">
      <alignment horizontal="left" vertical="top"/>
    </xf>
    <xf numFmtId="0" fontId="0" fillId="5" borderId="0" xfId="0" applyFill="1"/>
    <xf numFmtId="0" fontId="23" fillId="5" borderId="0" xfId="0" applyFont="1" applyFill="1" applyBorder="1" applyAlignment="1">
      <alignment vertical="top"/>
    </xf>
    <xf numFmtId="0" fontId="19" fillId="5" borderId="21" xfId="0" applyFont="1" applyFill="1" applyBorder="1"/>
    <xf numFmtId="0" fontId="0" fillId="5" borderId="0" xfId="0" applyFill="1" applyBorder="1"/>
    <xf numFmtId="0" fontId="22" fillId="5" borderId="36" xfId="0" applyFont="1" applyFill="1" applyBorder="1" applyAlignment="1">
      <alignment horizontal="center"/>
    </xf>
    <xf numFmtId="0" fontId="3" fillId="5" borderId="36" xfId="0" applyFont="1" applyFill="1" applyBorder="1" applyAlignment="1">
      <alignment horizontal="center"/>
    </xf>
    <xf numFmtId="0" fontId="23" fillId="5" borderId="39" xfId="0" applyFont="1" applyFill="1" applyBorder="1"/>
    <xf numFmtId="0" fontId="23" fillId="5" borderId="40" xfId="0" applyFont="1" applyFill="1" applyBorder="1"/>
    <xf numFmtId="0" fontId="23" fillId="5" borderId="0" xfId="0" applyFont="1" applyFill="1"/>
    <xf numFmtId="0" fontId="19" fillId="5" borderId="37" xfId="0" applyFont="1" applyFill="1" applyBorder="1"/>
    <xf numFmtId="0" fontId="23" fillId="5" borderId="46" xfId="0" applyFont="1" applyFill="1" applyBorder="1"/>
    <xf numFmtId="0" fontId="0" fillId="5" borderId="0" xfId="0" applyFill="1" applyAlignment="1"/>
    <xf numFmtId="0" fontId="3" fillId="5" borderId="0" xfId="0" applyFont="1" applyFill="1" applyBorder="1" applyAlignment="1"/>
    <xf numFmtId="0" fontId="0" fillId="5" borderId="41" xfId="0" applyFont="1" applyFill="1" applyBorder="1" applyAlignment="1">
      <alignment horizontal="center" vertical="center"/>
    </xf>
    <xf numFmtId="0" fontId="0" fillId="5" borderId="0" xfId="0" applyFont="1" applyFill="1"/>
    <xf numFmtId="0" fontId="3" fillId="5" borderId="38" xfId="0" applyFont="1" applyFill="1" applyBorder="1" applyAlignment="1">
      <alignment horizontal="center" vertical="center"/>
    </xf>
    <xf numFmtId="0" fontId="15" fillId="4" borderId="22" xfId="0" applyFont="1" applyFill="1" applyBorder="1"/>
    <xf numFmtId="0" fontId="15" fillId="4" borderId="27" xfId="0" applyFont="1" applyFill="1" applyBorder="1"/>
    <xf numFmtId="0" fontId="15" fillId="3" borderId="22" xfId="0" applyFont="1" applyFill="1" applyBorder="1" applyAlignment="1">
      <alignment horizontal="left" vertical="top" wrapText="1"/>
    </xf>
    <xf numFmtId="0" fontId="15" fillId="3" borderId="21" xfId="0" applyFont="1" applyFill="1" applyBorder="1" applyAlignment="1">
      <alignment horizontal="left" vertical="top" wrapText="1"/>
    </xf>
    <xf numFmtId="0" fontId="15" fillId="3" borderId="22" xfId="0" applyFont="1" applyFill="1" applyBorder="1" applyAlignment="1">
      <alignment horizontal="left" vertical="center" wrapText="1"/>
    </xf>
    <xf numFmtId="0" fontId="15" fillId="3" borderId="21" xfId="0" applyFont="1" applyFill="1" applyBorder="1" applyAlignment="1">
      <alignment horizontal="left" vertical="center" wrapText="1"/>
    </xf>
    <xf numFmtId="0" fontId="15" fillId="3" borderId="32" xfId="0" applyFont="1" applyFill="1" applyBorder="1" applyAlignment="1">
      <alignment horizontal="left" vertical="center" wrapText="1"/>
    </xf>
    <xf numFmtId="0" fontId="15" fillId="3" borderId="33"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18" fillId="3" borderId="0" xfId="0" applyFont="1" applyFill="1" applyAlignment="1">
      <alignment horizontal="left" vertical="center" wrapText="1"/>
    </xf>
    <xf numFmtId="0" fontId="15" fillId="3" borderId="1" xfId="0" applyFont="1" applyFill="1" applyBorder="1" applyAlignment="1">
      <alignment horizontal="left" vertical="center"/>
    </xf>
    <xf numFmtId="0" fontId="15" fillId="3" borderId="34" xfId="0" applyFont="1" applyFill="1" applyBorder="1" applyAlignment="1">
      <alignment horizontal="left" vertical="center" wrapText="1"/>
    </xf>
    <xf numFmtId="0" fontId="4" fillId="2" borderId="2" xfId="0" applyFont="1" applyFill="1" applyBorder="1" applyAlignment="1">
      <alignment horizontal="left"/>
    </xf>
    <xf numFmtId="0" fontId="4" fillId="2" borderId="3" xfId="0" applyFont="1" applyFill="1" applyBorder="1" applyAlignment="1">
      <alignment horizontal="left"/>
    </xf>
    <xf numFmtId="0" fontId="4" fillId="2" borderId="4" xfId="0" applyFont="1" applyFill="1" applyBorder="1" applyAlignment="1">
      <alignment horizontal="left"/>
    </xf>
    <xf numFmtId="0" fontId="0" fillId="2" borderId="13" xfId="0" applyFont="1" applyFill="1" applyBorder="1" applyAlignment="1">
      <alignment horizontal="left" vertical="top" wrapText="1"/>
    </xf>
    <xf numFmtId="0" fontId="0" fillId="2" borderId="14" xfId="0" applyFont="1" applyFill="1" applyBorder="1" applyAlignment="1">
      <alignment horizontal="left" vertical="top" wrapText="1"/>
    </xf>
    <xf numFmtId="0" fontId="0" fillId="2" borderId="15"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4" borderId="6" xfId="0" applyFont="1" applyFill="1" applyBorder="1" applyAlignment="1">
      <alignment horizontal="left" vertical="top" wrapText="1"/>
    </xf>
    <xf numFmtId="0" fontId="0" fillId="4" borderId="16" xfId="0" applyFont="1" applyFill="1" applyBorder="1" applyAlignment="1">
      <alignment horizontal="left" vertical="top" wrapText="1"/>
    </xf>
    <xf numFmtId="0" fontId="0" fillId="4" borderId="7" xfId="0" applyFont="1" applyFill="1" applyBorder="1" applyAlignment="1">
      <alignment horizontal="left" vertical="top" wrapText="1"/>
    </xf>
    <xf numFmtId="0" fontId="0" fillId="4" borderId="8" xfId="0" applyFont="1" applyFill="1" applyBorder="1" applyAlignment="1">
      <alignment horizontal="left" vertical="top" wrapText="1"/>
    </xf>
    <xf numFmtId="0" fontId="0" fillId="4" borderId="0" xfId="0" applyFont="1" applyFill="1" applyBorder="1" applyAlignment="1">
      <alignment horizontal="left" vertical="top" wrapText="1"/>
    </xf>
    <xf numFmtId="0" fontId="0" fillId="4" borderId="9" xfId="0" applyFont="1" applyFill="1" applyBorder="1" applyAlignment="1">
      <alignment horizontal="left" vertical="top" wrapText="1"/>
    </xf>
    <xf numFmtId="0" fontId="0" fillId="4" borderId="13" xfId="0" applyFont="1" applyFill="1" applyBorder="1" applyAlignment="1">
      <alignment horizontal="left" vertical="top" wrapText="1"/>
    </xf>
    <xf numFmtId="0" fontId="0" fillId="4" borderId="14"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5" borderId="0" xfId="0" applyFill="1" applyAlignment="1">
      <alignment horizontal="left" vertical="top" wrapText="1"/>
    </xf>
    <xf numFmtId="0" fontId="3" fillId="5" borderId="20" xfId="0" applyFont="1" applyFill="1" applyBorder="1" applyAlignment="1">
      <alignment horizontal="left" vertical="center" wrapText="1"/>
    </xf>
    <xf numFmtId="0" fontId="21" fillId="5" borderId="22" xfId="0" applyFont="1" applyFill="1" applyBorder="1" applyAlignment="1">
      <alignment horizontal="left" vertical="center" wrapText="1"/>
    </xf>
    <xf numFmtId="0" fontId="3" fillId="5" borderId="11" xfId="0" applyFont="1" applyFill="1" applyBorder="1" applyAlignment="1">
      <alignment horizontal="left" vertical="center" wrapText="1"/>
    </xf>
    <xf numFmtId="0" fontId="3" fillId="5" borderId="27" xfId="0" applyFont="1" applyFill="1" applyBorder="1" applyAlignment="1">
      <alignment horizontal="left" vertical="center" wrapText="1"/>
    </xf>
    <xf numFmtId="0" fontId="3" fillId="5" borderId="1" xfId="0" applyFont="1" applyFill="1" applyBorder="1" applyAlignment="1">
      <alignment horizontal="left"/>
    </xf>
    <xf numFmtId="0" fontId="23" fillId="5" borderId="6" xfId="0" applyFont="1" applyFill="1" applyBorder="1" applyAlignment="1">
      <alignment horizontal="left" vertical="top" wrapText="1"/>
    </xf>
    <xf numFmtId="0" fontId="23" fillId="5" borderId="16" xfId="0" applyFont="1" applyFill="1" applyBorder="1" applyAlignment="1">
      <alignment horizontal="left" vertical="top" wrapText="1"/>
    </xf>
    <xf numFmtId="0" fontId="23" fillId="5" borderId="7" xfId="0" applyFont="1" applyFill="1" applyBorder="1" applyAlignment="1">
      <alignment horizontal="left" vertical="top" wrapText="1"/>
    </xf>
    <xf numFmtId="0" fontId="23" fillId="5" borderId="8" xfId="0" applyFont="1" applyFill="1" applyBorder="1" applyAlignment="1">
      <alignment horizontal="left" vertical="top" wrapText="1"/>
    </xf>
    <xf numFmtId="0" fontId="23" fillId="5" borderId="0" xfId="0" applyFont="1" applyFill="1" applyBorder="1" applyAlignment="1">
      <alignment horizontal="left" vertical="top" wrapText="1"/>
    </xf>
    <xf numFmtId="0" fontId="23" fillId="5" borderId="9" xfId="0" applyFont="1" applyFill="1" applyBorder="1" applyAlignment="1">
      <alignment horizontal="left" vertical="top" wrapText="1"/>
    </xf>
    <xf numFmtId="0" fontId="23" fillId="5" borderId="13" xfId="0" applyFont="1" applyFill="1" applyBorder="1" applyAlignment="1">
      <alignment horizontal="left" vertical="top" wrapText="1"/>
    </xf>
    <xf numFmtId="0" fontId="23" fillId="5" borderId="14" xfId="0" applyFont="1" applyFill="1" applyBorder="1" applyAlignment="1">
      <alignment horizontal="left" vertical="top" wrapText="1"/>
    </xf>
    <xf numFmtId="0" fontId="23" fillId="5" borderId="12" xfId="0" applyFont="1" applyFill="1" applyBorder="1" applyAlignment="1">
      <alignment horizontal="left" vertical="top" wrapText="1"/>
    </xf>
    <xf numFmtId="0" fontId="23" fillId="5" borderId="20" xfId="0" applyFont="1" applyFill="1" applyBorder="1" applyAlignment="1">
      <alignment horizontal="left" vertical="top" wrapText="1"/>
    </xf>
    <xf numFmtId="0" fontId="23" fillId="5" borderId="28" xfId="0" applyFont="1" applyFill="1" applyBorder="1" applyAlignment="1">
      <alignment horizontal="left" vertical="top" wrapText="1"/>
    </xf>
    <xf numFmtId="0" fontId="23" fillId="5" borderId="11" xfId="0" applyFont="1" applyFill="1" applyBorder="1" applyAlignment="1">
      <alignment horizontal="left" vertical="top" wrapText="1"/>
    </xf>
    <xf numFmtId="0" fontId="23" fillId="5" borderId="22" xfId="0" applyFont="1" applyFill="1" applyBorder="1" applyAlignment="1">
      <alignment horizontal="left" vertical="top" wrapText="1"/>
    </xf>
    <xf numFmtId="0" fontId="23" fillId="5" borderId="1" xfId="0" applyFont="1" applyFill="1" applyBorder="1" applyAlignment="1">
      <alignment horizontal="left" vertical="top" wrapText="1"/>
    </xf>
    <xf numFmtId="0" fontId="23" fillId="5" borderId="27" xfId="0" applyFont="1" applyFill="1" applyBorder="1" applyAlignment="1">
      <alignment horizontal="left" vertical="top" wrapText="1"/>
    </xf>
    <xf numFmtId="0" fontId="23" fillId="5" borderId="34" xfId="0" applyFont="1" applyFill="1" applyBorder="1" applyAlignment="1">
      <alignment horizontal="left" vertical="top" wrapText="1"/>
    </xf>
    <xf numFmtId="0" fontId="23" fillId="5" borderId="2" xfId="0" applyFont="1" applyFill="1" applyBorder="1" applyAlignment="1">
      <alignment horizontal="left" vertical="top" wrapText="1"/>
    </xf>
    <xf numFmtId="0" fontId="23" fillId="5" borderId="47" xfId="0" applyFont="1" applyFill="1" applyBorder="1" applyAlignment="1">
      <alignment horizontal="left" vertical="top" wrapText="1"/>
    </xf>
    <xf numFmtId="0" fontId="23" fillId="5" borderId="6" xfId="0" applyFont="1" applyFill="1" applyBorder="1" applyAlignment="1">
      <alignment horizontal="left" vertical="center" wrapText="1"/>
    </xf>
    <xf numFmtId="0" fontId="23" fillId="5" borderId="16" xfId="0" applyFont="1" applyFill="1" applyBorder="1" applyAlignment="1">
      <alignment horizontal="left" vertical="center" wrapText="1"/>
    </xf>
    <xf numFmtId="0" fontId="23" fillId="5" borderId="7" xfId="0" applyFont="1" applyFill="1" applyBorder="1" applyAlignment="1">
      <alignment horizontal="left" vertical="center" wrapText="1"/>
    </xf>
    <xf numFmtId="0" fontId="23" fillId="5" borderId="8" xfId="0" applyFont="1" applyFill="1" applyBorder="1" applyAlignment="1">
      <alignment horizontal="left" vertical="center" wrapText="1"/>
    </xf>
    <xf numFmtId="0" fontId="23" fillId="5" borderId="0" xfId="0" applyFont="1" applyFill="1" applyBorder="1" applyAlignment="1">
      <alignment horizontal="left" vertical="center" wrapText="1"/>
    </xf>
    <xf numFmtId="0" fontId="23" fillId="5" borderId="9" xfId="0" applyFont="1" applyFill="1" applyBorder="1" applyAlignment="1">
      <alignment horizontal="left" vertical="center" wrapText="1"/>
    </xf>
    <xf numFmtId="0" fontId="23" fillId="5" borderId="13" xfId="0" applyFont="1" applyFill="1" applyBorder="1" applyAlignment="1">
      <alignment horizontal="left" vertical="center" wrapText="1"/>
    </xf>
    <xf numFmtId="0" fontId="23" fillId="5" borderId="14" xfId="0" applyFont="1" applyFill="1" applyBorder="1" applyAlignment="1">
      <alignment horizontal="left" vertical="center" wrapText="1"/>
    </xf>
    <xf numFmtId="0" fontId="23" fillId="5" borderId="12" xfId="0" applyFont="1" applyFill="1" applyBorder="1" applyAlignment="1">
      <alignment horizontal="left" vertical="center" wrapText="1"/>
    </xf>
    <xf numFmtId="0" fontId="23" fillId="5" borderId="22" xfId="0" applyFont="1" applyFill="1" applyBorder="1" applyAlignment="1">
      <alignment horizontal="center" vertical="center" wrapText="1"/>
    </xf>
    <xf numFmtId="0" fontId="23" fillId="5" borderId="36" xfId="0" applyFont="1" applyFill="1" applyBorder="1" applyAlignment="1">
      <alignment horizontal="center" vertical="center" wrapText="1"/>
    </xf>
    <xf numFmtId="0" fontId="23" fillId="5" borderId="34" xfId="0" applyFont="1" applyFill="1" applyBorder="1" applyAlignment="1">
      <alignment horizontal="center" vertical="center" wrapText="1"/>
    </xf>
    <xf numFmtId="0" fontId="23" fillId="5" borderId="42" xfId="0" applyFont="1" applyFill="1" applyBorder="1" applyAlignment="1">
      <alignment horizontal="center" vertical="center" wrapText="1"/>
    </xf>
    <xf numFmtId="0" fontId="6" fillId="2" borderId="6" xfId="0" applyFont="1" applyFill="1" applyBorder="1" applyAlignment="1">
      <alignment horizontal="left" vertical="top"/>
    </xf>
    <xf numFmtId="0" fontId="6" fillId="2" borderId="16" xfId="0" applyFont="1" applyFill="1" applyBorder="1" applyAlignment="1">
      <alignment horizontal="left" vertical="top"/>
    </xf>
    <xf numFmtId="0" fontId="6" fillId="2" borderId="7" xfId="0" applyFont="1" applyFill="1" applyBorder="1" applyAlignment="1">
      <alignment horizontal="left" vertical="top"/>
    </xf>
    <xf numFmtId="0" fontId="6" fillId="2" borderId="44" xfId="0" applyFont="1" applyFill="1" applyBorder="1" applyAlignment="1">
      <alignment horizontal="left" vertical="top" wrapText="1"/>
    </xf>
    <xf numFmtId="0" fontId="6" fillId="2" borderId="43" xfId="0" applyFont="1" applyFill="1" applyBorder="1" applyAlignment="1">
      <alignment horizontal="left" vertical="top" wrapText="1"/>
    </xf>
    <xf numFmtId="0" fontId="6" fillId="2" borderId="45" xfId="0" applyFont="1" applyFill="1" applyBorder="1" applyAlignment="1">
      <alignment horizontal="left" vertical="top" wrapText="1"/>
    </xf>
    <xf numFmtId="0" fontId="6" fillId="2" borderId="8" xfId="0" applyFont="1" applyFill="1" applyBorder="1" applyAlignment="1">
      <alignment horizontal="left" vertical="top" wrapText="1"/>
    </xf>
    <xf numFmtId="0" fontId="6" fillId="2" borderId="0" xfId="0" applyFont="1" applyFill="1" applyBorder="1" applyAlignment="1">
      <alignment horizontal="left" vertical="top" wrapText="1"/>
    </xf>
    <xf numFmtId="0" fontId="6" fillId="2" borderId="9" xfId="0" applyFont="1" applyFill="1" applyBorder="1" applyAlignment="1">
      <alignment horizontal="left" vertical="top" wrapText="1"/>
    </xf>
    <xf numFmtId="0" fontId="6" fillId="2" borderId="13" xfId="0" applyFont="1" applyFill="1" applyBorder="1" applyAlignment="1">
      <alignment horizontal="left" vertical="top" wrapText="1"/>
    </xf>
    <xf numFmtId="0" fontId="6" fillId="2" borderId="14" xfId="0" applyFont="1" applyFill="1" applyBorder="1" applyAlignment="1">
      <alignment horizontal="left" vertical="top" wrapText="1"/>
    </xf>
    <xf numFmtId="0" fontId="6" fillId="2" borderId="1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B2C6F4"/>
      <color rgb="FFF2FB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62"/>
  <sheetViews>
    <sheetView tabSelected="1" zoomScale="98" zoomScaleNormal="98" workbookViewId="0">
      <selection activeCell="B1" sqref="B1"/>
    </sheetView>
  </sheetViews>
  <sheetFormatPr defaultRowHeight="14.5" x14ac:dyDescent="0.35"/>
  <cols>
    <col min="1" max="1" width="6.08203125" style="22" customWidth="1"/>
    <col min="2" max="2" width="59.33203125" style="24" customWidth="1"/>
    <col min="3" max="3" width="15.25" style="24" customWidth="1"/>
    <col min="4" max="251" width="9" style="24"/>
    <col min="252" max="252" width="93.75" style="24" customWidth="1"/>
    <col min="253" max="253" width="15.25" style="24" customWidth="1"/>
    <col min="254" max="255" width="9" style="24"/>
    <col min="256" max="256" width="8.5" style="24" customWidth="1"/>
    <col min="257" max="257" width="9" style="24"/>
    <col min="258" max="258" width="13.58203125" style="24" customWidth="1"/>
    <col min="259" max="259" width="12.25" style="24" customWidth="1"/>
    <col min="260" max="507" width="9" style="24"/>
    <col min="508" max="508" width="93.75" style="24" customWidth="1"/>
    <col min="509" max="509" width="15.25" style="24" customWidth="1"/>
    <col min="510" max="511" width="9" style="24"/>
    <col min="512" max="512" width="8.5" style="24" customWidth="1"/>
    <col min="513" max="513" width="9" style="24"/>
    <col min="514" max="514" width="13.58203125" style="24" customWidth="1"/>
    <col min="515" max="515" width="12.25" style="24" customWidth="1"/>
    <col min="516" max="763" width="9" style="24"/>
    <col min="764" max="764" width="93.75" style="24" customWidth="1"/>
    <col min="765" max="765" width="15.25" style="24" customWidth="1"/>
    <col min="766" max="767" width="9" style="24"/>
    <col min="768" max="768" width="8.5" style="24" customWidth="1"/>
    <col min="769" max="769" width="9" style="24"/>
    <col min="770" max="770" width="13.58203125" style="24" customWidth="1"/>
    <col min="771" max="771" width="12.25" style="24" customWidth="1"/>
    <col min="772" max="1019" width="9" style="24"/>
    <col min="1020" max="1020" width="93.75" style="24" customWidth="1"/>
    <col min="1021" max="1021" width="15.25" style="24" customWidth="1"/>
    <col min="1022" max="1023" width="9" style="24"/>
    <col min="1024" max="1024" width="8.5" style="24" customWidth="1"/>
    <col min="1025" max="1025" width="9" style="24"/>
    <col min="1026" max="1026" width="13.58203125" style="24" customWidth="1"/>
    <col min="1027" max="1027" width="12.25" style="24" customWidth="1"/>
    <col min="1028" max="1275" width="9" style="24"/>
    <col min="1276" max="1276" width="93.75" style="24" customWidth="1"/>
    <col min="1277" max="1277" width="15.25" style="24" customWidth="1"/>
    <col min="1278" max="1279" width="9" style="24"/>
    <col min="1280" max="1280" width="8.5" style="24" customWidth="1"/>
    <col min="1281" max="1281" width="9" style="24"/>
    <col min="1282" max="1282" width="13.58203125" style="24" customWidth="1"/>
    <col min="1283" max="1283" width="12.25" style="24" customWidth="1"/>
    <col min="1284" max="1531" width="9" style="24"/>
    <col min="1532" max="1532" width="93.75" style="24" customWidth="1"/>
    <col min="1533" max="1533" width="15.25" style="24" customWidth="1"/>
    <col min="1534" max="1535" width="9" style="24"/>
    <col min="1536" max="1536" width="8.5" style="24" customWidth="1"/>
    <col min="1537" max="1537" width="9" style="24"/>
    <col min="1538" max="1538" width="13.58203125" style="24" customWidth="1"/>
    <col min="1539" max="1539" width="12.25" style="24" customWidth="1"/>
    <col min="1540" max="1787" width="9" style="24"/>
    <col min="1788" max="1788" width="93.75" style="24" customWidth="1"/>
    <col min="1789" max="1789" width="15.25" style="24" customWidth="1"/>
    <col min="1790" max="1791" width="9" style="24"/>
    <col min="1792" max="1792" width="8.5" style="24" customWidth="1"/>
    <col min="1793" max="1793" width="9" style="24"/>
    <col min="1794" max="1794" width="13.58203125" style="24" customWidth="1"/>
    <col min="1795" max="1795" width="12.25" style="24" customWidth="1"/>
    <col min="1796" max="2043" width="9" style="24"/>
    <col min="2044" max="2044" width="93.75" style="24" customWidth="1"/>
    <col min="2045" max="2045" width="15.25" style="24" customWidth="1"/>
    <col min="2046" max="2047" width="9" style="24"/>
    <col min="2048" max="2048" width="8.5" style="24" customWidth="1"/>
    <col min="2049" max="2049" width="9" style="24"/>
    <col min="2050" max="2050" width="13.58203125" style="24" customWidth="1"/>
    <col min="2051" max="2051" width="12.25" style="24" customWidth="1"/>
    <col min="2052" max="2299" width="9" style="24"/>
    <col min="2300" max="2300" width="93.75" style="24" customWidth="1"/>
    <col min="2301" max="2301" width="15.25" style="24" customWidth="1"/>
    <col min="2302" max="2303" width="9" style="24"/>
    <col min="2304" max="2304" width="8.5" style="24" customWidth="1"/>
    <col min="2305" max="2305" width="9" style="24"/>
    <col min="2306" max="2306" width="13.58203125" style="24" customWidth="1"/>
    <col min="2307" max="2307" width="12.25" style="24" customWidth="1"/>
    <col min="2308" max="2555" width="9" style="24"/>
    <col min="2556" max="2556" width="93.75" style="24" customWidth="1"/>
    <col min="2557" max="2557" width="15.25" style="24" customWidth="1"/>
    <col min="2558" max="2559" width="9" style="24"/>
    <col min="2560" max="2560" width="8.5" style="24" customWidth="1"/>
    <col min="2561" max="2561" width="9" style="24"/>
    <col min="2562" max="2562" width="13.58203125" style="24" customWidth="1"/>
    <col min="2563" max="2563" width="12.25" style="24" customWidth="1"/>
    <col min="2564" max="2811" width="9" style="24"/>
    <col min="2812" max="2812" width="93.75" style="24" customWidth="1"/>
    <col min="2813" max="2813" width="15.25" style="24" customWidth="1"/>
    <col min="2814" max="2815" width="9" style="24"/>
    <col min="2816" max="2816" width="8.5" style="24" customWidth="1"/>
    <col min="2817" max="2817" width="9" style="24"/>
    <col min="2818" max="2818" width="13.58203125" style="24" customWidth="1"/>
    <col min="2819" max="2819" width="12.25" style="24" customWidth="1"/>
    <col min="2820" max="3067" width="9" style="24"/>
    <col min="3068" max="3068" width="93.75" style="24" customWidth="1"/>
    <col min="3069" max="3069" width="15.25" style="24" customWidth="1"/>
    <col min="3070" max="3071" width="9" style="24"/>
    <col min="3072" max="3072" width="8.5" style="24" customWidth="1"/>
    <col min="3073" max="3073" width="9" style="24"/>
    <col min="3074" max="3074" width="13.58203125" style="24" customWidth="1"/>
    <col min="3075" max="3075" width="12.25" style="24" customWidth="1"/>
    <col min="3076" max="3323" width="9" style="24"/>
    <col min="3324" max="3324" width="93.75" style="24" customWidth="1"/>
    <col min="3325" max="3325" width="15.25" style="24" customWidth="1"/>
    <col min="3326" max="3327" width="9" style="24"/>
    <col min="3328" max="3328" width="8.5" style="24" customWidth="1"/>
    <col min="3329" max="3329" width="9" style="24"/>
    <col min="3330" max="3330" width="13.58203125" style="24" customWidth="1"/>
    <col min="3331" max="3331" width="12.25" style="24" customWidth="1"/>
    <col min="3332" max="3579" width="9" style="24"/>
    <col min="3580" max="3580" width="93.75" style="24" customWidth="1"/>
    <col min="3581" max="3581" width="15.25" style="24" customWidth="1"/>
    <col min="3582" max="3583" width="9" style="24"/>
    <col min="3584" max="3584" width="8.5" style="24" customWidth="1"/>
    <col min="3585" max="3585" width="9" style="24"/>
    <col min="3586" max="3586" width="13.58203125" style="24" customWidth="1"/>
    <col min="3587" max="3587" width="12.25" style="24" customWidth="1"/>
    <col min="3588" max="3835" width="9" style="24"/>
    <col min="3836" max="3836" width="93.75" style="24" customWidth="1"/>
    <col min="3837" max="3837" width="15.25" style="24" customWidth="1"/>
    <col min="3838" max="3839" width="9" style="24"/>
    <col min="3840" max="3840" width="8.5" style="24" customWidth="1"/>
    <col min="3841" max="3841" width="9" style="24"/>
    <col min="3842" max="3842" width="13.58203125" style="24" customWidth="1"/>
    <col min="3843" max="3843" width="12.25" style="24" customWidth="1"/>
    <col min="3844" max="4091" width="9" style="24"/>
    <col min="4092" max="4092" width="93.75" style="24" customWidth="1"/>
    <col min="4093" max="4093" width="15.25" style="24" customWidth="1"/>
    <col min="4094" max="4095" width="9" style="24"/>
    <col min="4096" max="4096" width="8.5" style="24" customWidth="1"/>
    <col min="4097" max="4097" width="9" style="24"/>
    <col min="4098" max="4098" width="13.58203125" style="24" customWidth="1"/>
    <col min="4099" max="4099" width="12.25" style="24" customWidth="1"/>
    <col min="4100" max="4347" width="9" style="24"/>
    <col min="4348" max="4348" width="93.75" style="24" customWidth="1"/>
    <col min="4349" max="4349" width="15.25" style="24" customWidth="1"/>
    <col min="4350" max="4351" width="9" style="24"/>
    <col min="4352" max="4352" width="8.5" style="24" customWidth="1"/>
    <col min="4353" max="4353" width="9" style="24"/>
    <col min="4354" max="4354" width="13.58203125" style="24" customWidth="1"/>
    <col min="4355" max="4355" width="12.25" style="24" customWidth="1"/>
    <col min="4356" max="4603" width="9" style="24"/>
    <col min="4604" max="4604" width="93.75" style="24" customWidth="1"/>
    <col min="4605" max="4605" width="15.25" style="24" customWidth="1"/>
    <col min="4606" max="4607" width="9" style="24"/>
    <col min="4608" max="4608" width="8.5" style="24" customWidth="1"/>
    <col min="4609" max="4609" width="9" style="24"/>
    <col min="4610" max="4610" width="13.58203125" style="24" customWidth="1"/>
    <col min="4611" max="4611" width="12.25" style="24" customWidth="1"/>
    <col min="4612" max="4859" width="9" style="24"/>
    <col min="4860" max="4860" width="93.75" style="24" customWidth="1"/>
    <col min="4861" max="4861" width="15.25" style="24" customWidth="1"/>
    <col min="4862" max="4863" width="9" style="24"/>
    <col min="4864" max="4864" width="8.5" style="24" customWidth="1"/>
    <col min="4865" max="4865" width="9" style="24"/>
    <col min="4866" max="4866" width="13.58203125" style="24" customWidth="1"/>
    <col min="4867" max="4867" width="12.25" style="24" customWidth="1"/>
    <col min="4868" max="5115" width="9" style="24"/>
    <col min="5116" max="5116" width="93.75" style="24" customWidth="1"/>
    <col min="5117" max="5117" width="15.25" style="24" customWidth="1"/>
    <col min="5118" max="5119" width="9" style="24"/>
    <col min="5120" max="5120" width="8.5" style="24" customWidth="1"/>
    <col min="5121" max="5121" width="9" style="24"/>
    <col min="5122" max="5122" width="13.58203125" style="24" customWidth="1"/>
    <col min="5123" max="5123" width="12.25" style="24" customWidth="1"/>
    <col min="5124" max="5371" width="9" style="24"/>
    <col min="5372" max="5372" width="93.75" style="24" customWidth="1"/>
    <col min="5373" max="5373" width="15.25" style="24" customWidth="1"/>
    <col min="5374" max="5375" width="9" style="24"/>
    <col min="5376" max="5376" width="8.5" style="24" customWidth="1"/>
    <col min="5377" max="5377" width="9" style="24"/>
    <col min="5378" max="5378" width="13.58203125" style="24" customWidth="1"/>
    <col min="5379" max="5379" width="12.25" style="24" customWidth="1"/>
    <col min="5380" max="5627" width="9" style="24"/>
    <col min="5628" max="5628" width="93.75" style="24" customWidth="1"/>
    <col min="5629" max="5629" width="15.25" style="24" customWidth="1"/>
    <col min="5630" max="5631" width="9" style="24"/>
    <col min="5632" max="5632" width="8.5" style="24" customWidth="1"/>
    <col min="5633" max="5633" width="9" style="24"/>
    <col min="5634" max="5634" width="13.58203125" style="24" customWidth="1"/>
    <col min="5635" max="5635" width="12.25" style="24" customWidth="1"/>
    <col min="5636" max="5883" width="9" style="24"/>
    <col min="5884" max="5884" width="93.75" style="24" customWidth="1"/>
    <col min="5885" max="5885" width="15.25" style="24" customWidth="1"/>
    <col min="5886" max="5887" width="9" style="24"/>
    <col min="5888" max="5888" width="8.5" style="24" customWidth="1"/>
    <col min="5889" max="5889" width="9" style="24"/>
    <col min="5890" max="5890" width="13.58203125" style="24" customWidth="1"/>
    <col min="5891" max="5891" width="12.25" style="24" customWidth="1"/>
    <col min="5892" max="6139" width="9" style="24"/>
    <col min="6140" max="6140" width="93.75" style="24" customWidth="1"/>
    <col min="6141" max="6141" width="15.25" style="24" customWidth="1"/>
    <col min="6142" max="6143" width="9" style="24"/>
    <col min="6144" max="6144" width="8.5" style="24" customWidth="1"/>
    <col min="6145" max="6145" width="9" style="24"/>
    <col min="6146" max="6146" width="13.58203125" style="24" customWidth="1"/>
    <col min="6147" max="6147" width="12.25" style="24" customWidth="1"/>
    <col min="6148" max="6395" width="9" style="24"/>
    <col min="6396" max="6396" width="93.75" style="24" customWidth="1"/>
    <col min="6397" max="6397" width="15.25" style="24" customWidth="1"/>
    <col min="6398" max="6399" width="9" style="24"/>
    <col min="6400" max="6400" width="8.5" style="24" customWidth="1"/>
    <col min="6401" max="6401" width="9" style="24"/>
    <col min="6402" max="6402" width="13.58203125" style="24" customWidth="1"/>
    <col min="6403" max="6403" width="12.25" style="24" customWidth="1"/>
    <col min="6404" max="6651" width="9" style="24"/>
    <col min="6652" max="6652" width="93.75" style="24" customWidth="1"/>
    <col min="6653" max="6653" width="15.25" style="24" customWidth="1"/>
    <col min="6654" max="6655" width="9" style="24"/>
    <col min="6656" max="6656" width="8.5" style="24" customWidth="1"/>
    <col min="6657" max="6657" width="9" style="24"/>
    <col min="6658" max="6658" width="13.58203125" style="24" customWidth="1"/>
    <col min="6659" max="6659" width="12.25" style="24" customWidth="1"/>
    <col min="6660" max="6907" width="9" style="24"/>
    <col min="6908" max="6908" width="93.75" style="24" customWidth="1"/>
    <col min="6909" max="6909" width="15.25" style="24" customWidth="1"/>
    <col min="6910" max="6911" width="9" style="24"/>
    <col min="6912" max="6912" width="8.5" style="24" customWidth="1"/>
    <col min="6913" max="6913" width="9" style="24"/>
    <col min="6914" max="6914" width="13.58203125" style="24" customWidth="1"/>
    <col min="6915" max="6915" width="12.25" style="24" customWidth="1"/>
    <col min="6916" max="7163" width="9" style="24"/>
    <col min="7164" max="7164" width="93.75" style="24" customWidth="1"/>
    <col min="7165" max="7165" width="15.25" style="24" customWidth="1"/>
    <col min="7166" max="7167" width="9" style="24"/>
    <col min="7168" max="7168" width="8.5" style="24" customWidth="1"/>
    <col min="7169" max="7169" width="9" style="24"/>
    <col min="7170" max="7170" width="13.58203125" style="24" customWidth="1"/>
    <col min="7171" max="7171" width="12.25" style="24" customWidth="1"/>
    <col min="7172" max="7419" width="9" style="24"/>
    <col min="7420" max="7420" width="93.75" style="24" customWidth="1"/>
    <col min="7421" max="7421" width="15.25" style="24" customWidth="1"/>
    <col min="7422" max="7423" width="9" style="24"/>
    <col min="7424" max="7424" width="8.5" style="24" customWidth="1"/>
    <col min="7425" max="7425" width="9" style="24"/>
    <col min="7426" max="7426" width="13.58203125" style="24" customWidth="1"/>
    <col min="7427" max="7427" width="12.25" style="24" customWidth="1"/>
    <col min="7428" max="7675" width="9" style="24"/>
    <col min="7676" max="7676" width="93.75" style="24" customWidth="1"/>
    <col min="7677" max="7677" width="15.25" style="24" customWidth="1"/>
    <col min="7678" max="7679" width="9" style="24"/>
    <col min="7680" max="7680" width="8.5" style="24" customWidth="1"/>
    <col min="7681" max="7681" width="9" style="24"/>
    <col min="7682" max="7682" width="13.58203125" style="24" customWidth="1"/>
    <col min="7683" max="7683" width="12.25" style="24" customWidth="1"/>
    <col min="7684" max="7931" width="9" style="24"/>
    <col min="7932" max="7932" width="93.75" style="24" customWidth="1"/>
    <col min="7933" max="7933" width="15.25" style="24" customWidth="1"/>
    <col min="7934" max="7935" width="9" style="24"/>
    <col min="7936" max="7936" width="8.5" style="24" customWidth="1"/>
    <col min="7937" max="7937" width="9" style="24"/>
    <col min="7938" max="7938" width="13.58203125" style="24" customWidth="1"/>
    <col min="7939" max="7939" width="12.25" style="24" customWidth="1"/>
    <col min="7940" max="8187" width="9" style="24"/>
    <col min="8188" max="8188" width="93.75" style="24" customWidth="1"/>
    <col min="8189" max="8189" width="15.25" style="24" customWidth="1"/>
    <col min="8190" max="8191" width="9" style="24"/>
    <col min="8192" max="8192" width="8.5" style="24" customWidth="1"/>
    <col min="8193" max="8193" width="9" style="24"/>
    <col min="8194" max="8194" width="13.58203125" style="24" customWidth="1"/>
    <col min="8195" max="8195" width="12.25" style="24" customWidth="1"/>
    <col min="8196" max="8443" width="9" style="24"/>
    <col min="8444" max="8444" width="93.75" style="24" customWidth="1"/>
    <col min="8445" max="8445" width="15.25" style="24" customWidth="1"/>
    <col min="8446" max="8447" width="9" style="24"/>
    <col min="8448" max="8448" width="8.5" style="24" customWidth="1"/>
    <col min="8449" max="8449" width="9" style="24"/>
    <col min="8450" max="8450" width="13.58203125" style="24" customWidth="1"/>
    <col min="8451" max="8451" width="12.25" style="24" customWidth="1"/>
    <col min="8452" max="8699" width="9" style="24"/>
    <col min="8700" max="8700" width="93.75" style="24" customWidth="1"/>
    <col min="8701" max="8701" width="15.25" style="24" customWidth="1"/>
    <col min="8702" max="8703" width="9" style="24"/>
    <col min="8704" max="8704" width="8.5" style="24" customWidth="1"/>
    <col min="8705" max="8705" width="9" style="24"/>
    <col min="8706" max="8706" width="13.58203125" style="24" customWidth="1"/>
    <col min="8707" max="8707" width="12.25" style="24" customWidth="1"/>
    <col min="8708" max="8955" width="9" style="24"/>
    <col min="8956" max="8956" width="93.75" style="24" customWidth="1"/>
    <col min="8957" max="8957" width="15.25" style="24" customWidth="1"/>
    <col min="8958" max="8959" width="9" style="24"/>
    <col min="8960" max="8960" width="8.5" style="24" customWidth="1"/>
    <col min="8961" max="8961" width="9" style="24"/>
    <col min="8962" max="8962" width="13.58203125" style="24" customWidth="1"/>
    <col min="8963" max="8963" width="12.25" style="24" customWidth="1"/>
    <col min="8964" max="9211" width="9" style="24"/>
    <col min="9212" max="9212" width="93.75" style="24" customWidth="1"/>
    <col min="9213" max="9213" width="15.25" style="24" customWidth="1"/>
    <col min="9214" max="9215" width="9" style="24"/>
    <col min="9216" max="9216" width="8.5" style="24" customWidth="1"/>
    <col min="9217" max="9217" width="9" style="24"/>
    <col min="9218" max="9218" width="13.58203125" style="24" customWidth="1"/>
    <col min="9219" max="9219" width="12.25" style="24" customWidth="1"/>
    <col min="9220" max="9467" width="9" style="24"/>
    <col min="9468" max="9468" width="93.75" style="24" customWidth="1"/>
    <col min="9469" max="9469" width="15.25" style="24" customWidth="1"/>
    <col min="9470" max="9471" width="9" style="24"/>
    <col min="9472" max="9472" width="8.5" style="24" customWidth="1"/>
    <col min="9473" max="9473" width="9" style="24"/>
    <col min="9474" max="9474" width="13.58203125" style="24" customWidth="1"/>
    <col min="9475" max="9475" width="12.25" style="24" customWidth="1"/>
    <col min="9476" max="9723" width="9" style="24"/>
    <col min="9724" max="9724" width="93.75" style="24" customWidth="1"/>
    <col min="9725" max="9725" width="15.25" style="24" customWidth="1"/>
    <col min="9726" max="9727" width="9" style="24"/>
    <col min="9728" max="9728" width="8.5" style="24" customWidth="1"/>
    <col min="9729" max="9729" width="9" style="24"/>
    <col min="9730" max="9730" width="13.58203125" style="24" customWidth="1"/>
    <col min="9731" max="9731" width="12.25" style="24" customWidth="1"/>
    <col min="9732" max="9979" width="9" style="24"/>
    <col min="9980" max="9980" width="93.75" style="24" customWidth="1"/>
    <col min="9981" max="9981" width="15.25" style="24" customWidth="1"/>
    <col min="9982" max="9983" width="9" style="24"/>
    <col min="9984" max="9984" width="8.5" style="24" customWidth="1"/>
    <col min="9985" max="9985" width="9" style="24"/>
    <col min="9986" max="9986" width="13.58203125" style="24" customWidth="1"/>
    <col min="9987" max="9987" width="12.25" style="24" customWidth="1"/>
    <col min="9988" max="10235" width="9" style="24"/>
    <col min="10236" max="10236" width="93.75" style="24" customWidth="1"/>
    <col min="10237" max="10237" width="15.25" style="24" customWidth="1"/>
    <col min="10238" max="10239" width="9" style="24"/>
    <col min="10240" max="10240" width="8.5" style="24" customWidth="1"/>
    <col min="10241" max="10241" width="9" style="24"/>
    <col min="10242" max="10242" width="13.58203125" style="24" customWidth="1"/>
    <col min="10243" max="10243" width="12.25" style="24" customWidth="1"/>
    <col min="10244" max="10491" width="9" style="24"/>
    <col min="10492" max="10492" width="93.75" style="24" customWidth="1"/>
    <col min="10493" max="10493" width="15.25" style="24" customWidth="1"/>
    <col min="10494" max="10495" width="9" style="24"/>
    <col min="10496" max="10496" width="8.5" style="24" customWidth="1"/>
    <col min="10497" max="10497" width="9" style="24"/>
    <col min="10498" max="10498" width="13.58203125" style="24" customWidth="1"/>
    <col min="10499" max="10499" width="12.25" style="24" customWidth="1"/>
    <col min="10500" max="10747" width="9" style="24"/>
    <col min="10748" max="10748" width="93.75" style="24" customWidth="1"/>
    <col min="10749" max="10749" width="15.25" style="24" customWidth="1"/>
    <col min="10750" max="10751" width="9" style="24"/>
    <col min="10752" max="10752" width="8.5" style="24" customWidth="1"/>
    <col min="10753" max="10753" width="9" style="24"/>
    <col min="10754" max="10754" width="13.58203125" style="24" customWidth="1"/>
    <col min="10755" max="10755" width="12.25" style="24" customWidth="1"/>
    <col min="10756" max="11003" width="9" style="24"/>
    <col min="11004" max="11004" width="93.75" style="24" customWidth="1"/>
    <col min="11005" max="11005" width="15.25" style="24" customWidth="1"/>
    <col min="11006" max="11007" width="9" style="24"/>
    <col min="11008" max="11008" width="8.5" style="24" customWidth="1"/>
    <col min="11009" max="11009" width="9" style="24"/>
    <col min="11010" max="11010" width="13.58203125" style="24" customWidth="1"/>
    <col min="11011" max="11011" width="12.25" style="24" customWidth="1"/>
    <col min="11012" max="11259" width="9" style="24"/>
    <col min="11260" max="11260" width="93.75" style="24" customWidth="1"/>
    <col min="11261" max="11261" width="15.25" style="24" customWidth="1"/>
    <col min="11262" max="11263" width="9" style="24"/>
    <col min="11264" max="11264" width="8.5" style="24" customWidth="1"/>
    <col min="11265" max="11265" width="9" style="24"/>
    <col min="11266" max="11266" width="13.58203125" style="24" customWidth="1"/>
    <col min="11267" max="11267" width="12.25" style="24" customWidth="1"/>
    <col min="11268" max="11515" width="9" style="24"/>
    <col min="11516" max="11516" width="93.75" style="24" customWidth="1"/>
    <col min="11517" max="11517" width="15.25" style="24" customWidth="1"/>
    <col min="11518" max="11519" width="9" style="24"/>
    <col min="11520" max="11520" width="8.5" style="24" customWidth="1"/>
    <col min="11521" max="11521" width="9" style="24"/>
    <col min="11522" max="11522" width="13.58203125" style="24" customWidth="1"/>
    <col min="11523" max="11523" width="12.25" style="24" customWidth="1"/>
    <col min="11524" max="11771" width="9" style="24"/>
    <col min="11772" max="11772" width="93.75" style="24" customWidth="1"/>
    <col min="11773" max="11773" width="15.25" style="24" customWidth="1"/>
    <col min="11774" max="11775" width="9" style="24"/>
    <col min="11776" max="11776" width="8.5" style="24" customWidth="1"/>
    <col min="11777" max="11777" width="9" style="24"/>
    <col min="11778" max="11778" width="13.58203125" style="24" customWidth="1"/>
    <col min="11779" max="11779" width="12.25" style="24" customWidth="1"/>
    <col min="11780" max="12027" width="9" style="24"/>
    <col min="12028" max="12028" width="93.75" style="24" customWidth="1"/>
    <col min="12029" max="12029" width="15.25" style="24" customWidth="1"/>
    <col min="12030" max="12031" width="9" style="24"/>
    <col min="12032" max="12032" width="8.5" style="24" customWidth="1"/>
    <col min="12033" max="12033" width="9" style="24"/>
    <col min="12034" max="12034" width="13.58203125" style="24" customWidth="1"/>
    <col min="12035" max="12035" width="12.25" style="24" customWidth="1"/>
    <col min="12036" max="12283" width="9" style="24"/>
    <col min="12284" max="12284" width="93.75" style="24" customWidth="1"/>
    <col min="12285" max="12285" width="15.25" style="24" customWidth="1"/>
    <col min="12286" max="12287" width="9" style="24"/>
    <col min="12288" max="12288" width="8.5" style="24" customWidth="1"/>
    <col min="12289" max="12289" width="9" style="24"/>
    <col min="12290" max="12290" width="13.58203125" style="24" customWidth="1"/>
    <col min="12291" max="12291" width="12.25" style="24" customWidth="1"/>
    <col min="12292" max="12539" width="9" style="24"/>
    <col min="12540" max="12540" width="93.75" style="24" customWidth="1"/>
    <col min="12541" max="12541" width="15.25" style="24" customWidth="1"/>
    <col min="12542" max="12543" width="9" style="24"/>
    <col min="12544" max="12544" width="8.5" style="24" customWidth="1"/>
    <col min="12545" max="12545" width="9" style="24"/>
    <col min="12546" max="12546" width="13.58203125" style="24" customWidth="1"/>
    <col min="12547" max="12547" width="12.25" style="24" customWidth="1"/>
    <col min="12548" max="12795" width="9" style="24"/>
    <col min="12796" max="12796" width="93.75" style="24" customWidth="1"/>
    <col min="12797" max="12797" width="15.25" style="24" customWidth="1"/>
    <col min="12798" max="12799" width="9" style="24"/>
    <col min="12800" max="12800" width="8.5" style="24" customWidth="1"/>
    <col min="12801" max="12801" width="9" style="24"/>
    <col min="12802" max="12802" width="13.58203125" style="24" customWidth="1"/>
    <col min="12803" max="12803" width="12.25" style="24" customWidth="1"/>
    <col min="12804" max="13051" width="9" style="24"/>
    <col min="13052" max="13052" width="93.75" style="24" customWidth="1"/>
    <col min="13053" max="13053" width="15.25" style="24" customWidth="1"/>
    <col min="13054" max="13055" width="9" style="24"/>
    <col min="13056" max="13056" width="8.5" style="24" customWidth="1"/>
    <col min="13057" max="13057" width="9" style="24"/>
    <col min="13058" max="13058" width="13.58203125" style="24" customWidth="1"/>
    <col min="13059" max="13059" width="12.25" style="24" customWidth="1"/>
    <col min="13060" max="13307" width="9" style="24"/>
    <col min="13308" max="13308" width="93.75" style="24" customWidth="1"/>
    <col min="13309" max="13309" width="15.25" style="24" customWidth="1"/>
    <col min="13310" max="13311" width="9" style="24"/>
    <col min="13312" max="13312" width="8.5" style="24" customWidth="1"/>
    <col min="13313" max="13313" width="9" style="24"/>
    <col min="13314" max="13314" width="13.58203125" style="24" customWidth="1"/>
    <col min="13315" max="13315" width="12.25" style="24" customWidth="1"/>
    <col min="13316" max="13563" width="9" style="24"/>
    <col min="13564" max="13564" width="93.75" style="24" customWidth="1"/>
    <col min="13565" max="13565" width="15.25" style="24" customWidth="1"/>
    <col min="13566" max="13567" width="9" style="24"/>
    <col min="13568" max="13568" width="8.5" style="24" customWidth="1"/>
    <col min="13569" max="13569" width="9" style="24"/>
    <col min="13570" max="13570" width="13.58203125" style="24" customWidth="1"/>
    <col min="13571" max="13571" width="12.25" style="24" customWidth="1"/>
    <col min="13572" max="13819" width="9" style="24"/>
    <col min="13820" max="13820" width="93.75" style="24" customWidth="1"/>
    <col min="13821" max="13821" width="15.25" style="24" customWidth="1"/>
    <col min="13822" max="13823" width="9" style="24"/>
    <col min="13824" max="13824" width="8.5" style="24" customWidth="1"/>
    <col min="13825" max="13825" width="9" style="24"/>
    <col min="13826" max="13826" width="13.58203125" style="24" customWidth="1"/>
    <col min="13827" max="13827" width="12.25" style="24" customWidth="1"/>
    <col min="13828" max="14075" width="9" style="24"/>
    <col min="14076" max="14076" width="93.75" style="24" customWidth="1"/>
    <col min="14077" max="14077" width="15.25" style="24" customWidth="1"/>
    <col min="14078" max="14079" width="9" style="24"/>
    <col min="14080" max="14080" width="8.5" style="24" customWidth="1"/>
    <col min="14081" max="14081" width="9" style="24"/>
    <col min="14082" max="14082" width="13.58203125" style="24" customWidth="1"/>
    <col min="14083" max="14083" width="12.25" style="24" customWidth="1"/>
    <col min="14084" max="14331" width="9" style="24"/>
    <col min="14332" max="14332" width="93.75" style="24" customWidth="1"/>
    <col min="14333" max="14333" width="15.25" style="24" customWidth="1"/>
    <col min="14334" max="14335" width="9" style="24"/>
    <col min="14336" max="14336" width="8.5" style="24" customWidth="1"/>
    <col min="14337" max="14337" width="9" style="24"/>
    <col min="14338" max="14338" width="13.58203125" style="24" customWidth="1"/>
    <col min="14339" max="14339" width="12.25" style="24" customWidth="1"/>
    <col min="14340" max="14587" width="9" style="24"/>
    <col min="14588" max="14588" width="93.75" style="24" customWidth="1"/>
    <col min="14589" max="14589" width="15.25" style="24" customWidth="1"/>
    <col min="14590" max="14591" width="9" style="24"/>
    <col min="14592" max="14592" width="8.5" style="24" customWidth="1"/>
    <col min="14593" max="14593" width="9" style="24"/>
    <col min="14594" max="14594" width="13.58203125" style="24" customWidth="1"/>
    <col min="14595" max="14595" width="12.25" style="24" customWidth="1"/>
    <col min="14596" max="14843" width="9" style="24"/>
    <col min="14844" max="14844" width="93.75" style="24" customWidth="1"/>
    <col min="14845" max="14845" width="15.25" style="24" customWidth="1"/>
    <col min="14846" max="14847" width="9" style="24"/>
    <col min="14848" max="14848" width="8.5" style="24" customWidth="1"/>
    <col min="14849" max="14849" width="9" style="24"/>
    <col min="14850" max="14850" width="13.58203125" style="24" customWidth="1"/>
    <col min="14851" max="14851" width="12.25" style="24" customWidth="1"/>
    <col min="14852" max="15099" width="9" style="24"/>
    <col min="15100" max="15100" width="93.75" style="24" customWidth="1"/>
    <col min="15101" max="15101" width="15.25" style="24" customWidth="1"/>
    <col min="15102" max="15103" width="9" style="24"/>
    <col min="15104" max="15104" width="8.5" style="24" customWidth="1"/>
    <col min="15105" max="15105" width="9" style="24"/>
    <col min="15106" max="15106" width="13.58203125" style="24" customWidth="1"/>
    <col min="15107" max="15107" width="12.25" style="24" customWidth="1"/>
    <col min="15108" max="15355" width="9" style="24"/>
    <col min="15356" max="15356" width="93.75" style="24" customWidth="1"/>
    <col min="15357" max="15357" width="15.25" style="24" customWidth="1"/>
    <col min="15358" max="15359" width="9" style="24"/>
    <col min="15360" max="15360" width="8.5" style="24" customWidth="1"/>
    <col min="15361" max="15361" width="9" style="24"/>
    <col min="15362" max="15362" width="13.58203125" style="24" customWidth="1"/>
    <col min="15363" max="15363" width="12.25" style="24" customWidth="1"/>
    <col min="15364" max="15611" width="9" style="24"/>
    <col min="15612" max="15612" width="93.75" style="24" customWidth="1"/>
    <col min="15613" max="15613" width="15.25" style="24" customWidth="1"/>
    <col min="15614" max="15615" width="9" style="24"/>
    <col min="15616" max="15616" width="8.5" style="24" customWidth="1"/>
    <col min="15617" max="15617" width="9" style="24"/>
    <col min="15618" max="15618" width="13.58203125" style="24" customWidth="1"/>
    <col min="15619" max="15619" width="12.25" style="24" customWidth="1"/>
    <col min="15620" max="15867" width="9" style="24"/>
    <col min="15868" max="15868" width="93.75" style="24" customWidth="1"/>
    <col min="15869" max="15869" width="15.25" style="24" customWidth="1"/>
    <col min="15870" max="15871" width="9" style="24"/>
    <col min="15872" max="15872" width="8.5" style="24" customWidth="1"/>
    <col min="15873" max="15873" width="9" style="24"/>
    <col min="15874" max="15874" width="13.58203125" style="24" customWidth="1"/>
    <col min="15875" max="15875" width="12.25" style="24" customWidth="1"/>
    <col min="15876" max="16123" width="9" style="24"/>
    <col min="16124" max="16124" width="93.75" style="24" customWidth="1"/>
    <col min="16125" max="16125" width="15.25" style="24" customWidth="1"/>
    <col min="16126" max="16127" width="9" style="24"/>
    <col min="16128" max="16128" width="8.5" style="24" customWidth="1"/>
    <col min="16129" max="16129" width="9" style="24"/>
    <col min="16130" max="16130" width="13.58203125" style="24" customWidth="1"/>
    <col min="16131" max="16131" width="12.25" style="24" customWidth="1"/>
    <col min="16132" max="16384" width="9" style="24"/>
  </cols>
  <sheetData>
    <row r="1" spans="1:3" x14ac:dyDescent="0.35">
      <c r="B1" s="23" t="s">
        <v>90</v>
      </c>
    </row>
    <row r="2" spans="1:3" x14ac:dyDescent="0.35">
      <c r="B2" s="25"/>
    </row>
    <row r="3" spans="1:3" ht="29.5" customHeight="1" x14ac:dyDescent="0.35">
      <c r="B3" s="84" t="s">
        <v>37</v>
      </c>
      <c r="C3" s="84"/>
    </row>
    <row r="4" spans="1:3" ht="15" thickBot="1" x14ac:dyDescent="0.4">
      <c r="B4" s="25"/>
    </row>
    <row r="5" spans="1:3" ht="46.15" customHeight="1" x14ac:dyDescent="0.35">
      <c r="A5" s="26">
        <v>1</v>
      </c>
      <c r="B5" s="81" t="s">
        <v>78</v>
      </c>
      <c r="C5" s="82"/>
    </row>
    <row r="6" spans="1:3" x14ac:dyDescent="0.35">
      <c r="A6" s="27" t="s">
        <v>17</v>
      </c>
      <c r="B6" s="28" t="s">
        <v>48</v>
      </c>
      <c r="C6" s="29">
        <f>1-NORMDIST(65.43,59.23,5.89,1)</f>
        <v>0.14625493909194232</v>
      </c>
    </row>
    <row r="7" spans="1:3" x14ac:dyDescent="0.35">
      <c r="A7" s="27" t="s">
        <v>18</v>
      </c>
      <c r="B7" s="28" t="s">
        <v>49</v>
      </c>
      <c r="C7" s="29">
        <f>NORMDIST(66.89,59.23,5.89,1)-NORMDIST(56.31,59.23,5.89,1)</f>
        <v>0.59325331500473555</v>
      </c>
    </row>
    <row r="8" spans="1:3" x14ac:dyDescent="0.35">
      <c r="A8" s="27" t="s">
        <v>19</v>
      </c>
      <c r="B8" s="28" t="s">
        <v>50</v>
      </c>
      <c r="C8" s="29">
        <f>NORMDIST(70.16,59.23,5.89,1)-NORMDIST(63.43,59.23,5.89,1)</f>
        <v>0.20615124224044179</v>
      </c>
    </row>
    <row r="9" spans="1:3" ht="15" thickBot="1" x14ac:dyDescent="0.4">
      <c r="A9" s="30" t="s">
        <v>20</v>
      </c>
      <c r="B9" s="31" t="s">
        <v>31</v>
      </c>
      <c r="C9" s="32">
        <f>NORMDIST(65.14,59.23,5.89,1)</f>
        <v>0.8421649834510132</v>
      </c>
    </row>
    <row r="12" spans="1:3" x14ac:dyDescent="0.35">
      <c r="A12" s="33">
        <v>2</v>
      </c>
      <c r="B12" s="85" t="s">
        <v>36</v>
      </c>
      <c r="C12" s="85"/>
    </row>
    <row r="13" spans="1:3" x14ac:dyDescent="0.35">
      <c r="A13" s="27" t="s">
        <v>17</v>
      </c>
      <c r="B13" s="28" t="s">
        <v>51</v>
      </c>
      <c r="C13" s="29">
        <f>1-NORMSDIST(1.324)</f>
        <v>9.2751522356752769E-2</v>
      </c>
    </row>
    <row r="14" spans="1:3" x14ac:dyDescent="0.35">
      <c r="A14" s="27" t="s">
        <v>18</v>
      </c>
      <c r="B14" s="28" t="s">
        <v>52</v>
      </c>
      <c r="C14" s="29">
        <f>NORMSDIST(2.41)</f>
        <v>0.99202373973926627</v>
      </c>
    </row>
    <row r="15" spans="1:3" x14ac:dyDescent="0.35">
      <c r="A15" s="27" t="s">
        <v>19</v>
      </c>
      <c r="B15" s="28" t="s">
        <v>53</v>
      </c>
      <c r="C15" s="29">
        <f>1-NORMSDIST(-1.31)</f>
        <v>0.90490208220476098</v>
      </c>
    </row>
    <row r="16" spans="1:3" ht="15" thickBot="1" x14ac:dyDescent="0.4">
      <c r="A16" s="30" t="s">
        <v>20</v>
      </c>
      <c r="B16" s="31" t="s">
        <v>54</v>
      </c>
      <c r="C16" s="32">
        <f>NORMSDIST(1.69)-NORMSDIST(-1.37)</f>
        <v>0.86914257185648325</v>
      </c>
    </row>
    <row r="19" spans="1:3" ht="28.9" customHeight="1" x14ac:dyDescent="0.35">
      <c r="A19" s="33">
        <v>3</v>
      </c>
      <c r="B19" s="83" t="s">
        <v>77</v>
      </c>
      <c r="C19" s="83"/>
    </row>
    <row r="20" spans="1:3" x14ac:dyDescent="0.35">
      <c r="A20" s="27" t="s">
        <v>17</v>
      </c>
      <c r="B20" s="28" t="s">
        <v>55</v>
      </c>
      <c r="C20" s="29">
        <f>_xlfn.NORM.INV(0.85,81.6,8.28)</f>
        <v>90.18166846500857</v>
      </c>
    </row>
    <row r="21" spans="1:3" x14ac:dyDescent="0.35">
      <c r="A21" s="27" t="s">
        <v>18</v>
      </c>
      <c r="B21" s="28" t="s">
        <v>56</v>
      </c>
      <c r="C21" s="29">
        <f>_xlfn.NORM.INV(0.095,81.6,8.28)</f>
        <v>70.748404951247878</v>
      </c>
    </row>
    <row r="22" spans="1:3" ht="15" thickBot="1" x14ac:dyDescent="0.4">
      <c r="A22" s="30" t="s">
        <v>19</v>
      </c>
      <c r="B22" s="31" t="s">
        <v>57</v>
      </c>
      <c r="C22" s="32">
        <f>_xlfn.NORM.INV(0.25,81.6,8.28)</f>
        <v>76.015224868376436</v>
      </c>
    </row>
    <row r="24" spans="1:3" ht="15" thickBot="1" x14ac:dyDescent="0.4"/>
    <row r="25" spans="1:3" x14ac:dyDescent="0.35">
      <c r="A25" s="34">
        <v>4</v>
      </c>
      <c r="B25" s="35" t="s">
        <v>76</v>
      </c>
      <c r="C25" s="36"/>
    </row>
    <row r="26" spans="1:3" x14ac:dyDescent="0.35">
      <c r="A26" s="27" t="s">
        <v>17</v>
      </c>
      <c r="B26" s="28" t="s">
        <v>46</v>
      </c>
      <c r="C26" s="29">
        <f>_xlfn.NORM.S.INV(1-0.0644)</f>
        <v>1.5188510207666142</v>
      </c>
    </row>
    <row r="27" spans="1:3" x14ac:dyDescent="0.35">
      <c r="A27" s="27" t="s">
        <v>18</v>
      </c>
      <c r="B27" s="28" t="s">
        <v>47</v>
      </c>
      <c r="C27" s="29">
        <f>_xlfn.NORM.S.INV(0.0386)</f>
        <v>-1.7671685799082539</v>
      </c>
    </row>
    <row r="28" spans="1:3" x14ac:dyDescent="0.35">
      <c r="A28" s="27" t="s">
        <v>19</v>
      </c>
      <c r="B28" s="28" t="s">
        <v>38</v>
      </c>
      <c r="C28" s="29">
        <f>_xlfn.NORM.S.INV(1-0.094)</f>
        <v>1.316518718418261</v>
      </c>
    </row>
    <row r="29" spans="1:3" ht="15" thickBot="1" x14ac:dyDescent="0.4">
      <c r="A29" s="30" t="s">
        <v>20</v>
      </c>
      <c r="B29" s="31" t="s">
        <v>39</v>
      </c>
      <c r="C29" s="32">
        <f>_xlfn.NORM.S.INV(0.1039)</f>
        <v>-1.2596379466580332</v>
      </c>
    </row>
    <row r="31" spans="1:3" ht="15" thickBot="1" x14ac:dyDescent="0.4"/>
    <row r="32" spans="1:3" ht="32.5" customHeight="1" x14ac:dyDescent="0.35">
      <c r="A32" s="34">
        <v>5</v>
      </c>
      <c r="B32" s="86" t="s">
        <v>75</v>
      </c>
      <c r="C32" s="82"/>
    </row>
    <row r="33" spans="1:3" x14ac:dyDescent="0.35">
      <c r="A33" s="37" t="s">
        <v>17</v>
      </c>
      <c r="B33" s="38" t="s">
        <v>29</v>
      </c>
      <c r="C33" s="39">
        <f xml:space="preserve"> 45*(0.3974)</f>
        <v>17.882999999999999</v>
      </c>
    </row>
    <row r="34" spans="1:3" x14ac:dyDescent="0.35">
      <c r="A34" s="37" t="s">
        <v>18</v>
      </c>
      <c r="B34" s="38" t="s">
        <v>30</v>
      </c>
      <c r="C34" s="39">
        <f>45*(1-0.3974)</f>
        <v>27.117000000000001</v>
      </c>
    </row>
    <row r="35" spans="1:3" x14ac:dyDescent="0.35">
      <c r="A35" s="27" t="s">
        <v>19</v>
      </c>
      <c r="B35" s="28" t="s">
        <v>22</v>
      </c>
      <c r="C35" s="29">
        <f>_xlfn.BINOM.DIST(30,45,0.3974,0)</f>
        <v>1.6403063582651875E-4</v>
      </c>
    </row>
    <row r="36" spans="1:3" x14ac:dyDescent="0.35">
      <c r="A36" s="27" t="s">
        <v>20</v>
      </c>
      <c r="B36" s="28" t="s">
        <v>21</v>
      </c>
      <c r="C36" s="29">
        <f>_xlfn.BINOM.DIST(28,45,(1-0.3974),1)</f>
        <v>0.65979862889616125</v>
      </c>
    </row>
    <row r="37" spans="1:3" x14ac:dyDescent="0.35">
      <c r="A37" s="27" t="s">
        <v>27</v>
      </c>
      <c r="B37" s="28" t="s">
        <v>23</v>
      </c>
      <c r="C37" s="29">
        <f>1-_xlfn.BINOM.DIST(29,45,0.3974,1)</f>
        <v>2.3654176306364683E-4</v>
      </c>
    </row>
    <row r="38" spans="1:3" ht="15" thickBot="1" x14ac:dyDescent="0.4">
      <c r="A38" s="30" t="s">
        <v>28</v>
      </c>
      <c r="B38" s="31" t="s">
        <v>24</v>
      </c>
      <c r="C38" s="32">
        <f>_xlfn.BINOM.DIST(35,45,0.3974,1)-_xlfn.BINOM.DIST(25,45,0.3974,1)</f>
        <v>1.0886401247650612E-2</v>
      </c>
    </row>
    <row r="40" spans="1:3" ht="15" thickBot="1" x14ac:dyDescent="0.4"/>
    <row r="41" spans="1:3" ht="44.5" customHeight="1" x14ac:dyDescent="0.35">
      <c r="A41" s="34">
        <v>6</v>
      </c>
      <c r="B41" s="86" t="s">
        <v>58</v>
      </c>
      <c r="C41" s="82"/>
    </row>
    <row r="42" spans="1:3" x14ac:dyDescent="0.35">
      <c r="A42" s="37" t="s">
        <v>17</v>
      </c>
      <c r="B42" s="38" t="s">
        <v>26</v>
      </c>
      <c r="C42" s="39">
        <f>47*0.4573</f>
        <v>21.493099999999998</v>
      </c>
    </row>
    <row r="43" spans="1:3" x14ac:dyDescent="0.35">
      <c r="A43" s="37" t="s">
        <v>18</v>
      </c>
      <c r="B43" s="38" t="s">
        <v>25</v>
      </c>
      <c r="C43" s="39">
        <f>SQRT(47*0.4573*(1-0.4573))</f>
        <v>3.4153045793896624</v>
      </c>
    </row>
    <row r="44" spans="1:3" x14ac:dyDescent="0.35">
      <c r="A44" s="27" t="s">
        <v>19</v>
      </c>
      <c r="B44" s="28" t="s">
        <v>22</v>
      </c>
      <c r="C44" s="29">
        <f>NORMDIST(30.5,C42,C43,1)-NORMDIST(29.5,C42,C43,1)</f>
        <v>5.348947209984245E-3</v>
      </c>
    </row>
    <row r="45" spans="1:3" x14ac:dyDescent="0.35">
      <c r="A45" s="27" t="s">
        <v>20</v>
      </c>
      <c r="B45" s="28" t="s">
        <v>21</v>
      </c>
      <c r="C45" s="29">
        <f>NORMDIST(28.5,47*(1-0.4573),C43,1)</f>
        <v>0.80958788819442395</v>
      </c>
    </row>
    <row r="46" spans="1:3" x14ac:dyDescent="0.35">
      <c r="A46" s="27" t="s">
        <v>27</v>
      </c>
      <c r="B46" s="28" t="s">
        <v>23</v>
      </c>
      <c r="C46" s="29">
        <f>1-NORMDIST(29.5,C42,C43,1)</f>
        <v>9.528411684238014E-3</v>
      </c>
    </row>
    <row r="47" spans="1:3" ht="15" thickBot="1" x14ac:dyDescent="0.4">
      <c r="A47" s="30" t="s">
        <v>28</v>
      </c>
      <c r="B47" s="31" t="s">
        <v>24</v>
      </c>
      <c r="C47" s="32">
        <f>NORMDIST(34.5,C42,C43,1)-NORMDIST(25.5,C42,C43,1)</f>
        <v>0.12028408045573502</v>
      </c>
    </row>
    <row r="50" spans="1:3" ht="15" thickBot="1" x14ac:dyDescent="0.4"/>
    <row r="51" spans="1:3" ht="51" customHeight="1" x14ac:dyDescent="0.35">
      <c r="A51" s="34">
        <v>7</v>
      </c>
      <c r="B51" s="77" t="s">
        <v>74</v>
      </c>
      <c r="C51" s="78"/>
    </row>
    <row r="52" spans="1:3" ht="17.25" customHeight="1" x14ac:dyDescent="0.35">
      <c r="A52" s="27" t="s">
        <v>17</v>
      </c>
      <c r="B52" s="28" t="s">
        <v>40</v>
      </c>
      <c r="C52" s="29">
        <f>_xlfn.T.INV((1-0.043),37)</f>
        <v>1.7639292471321455</v>
      </c>
    </row>
    <row r="53" spans="1:3" ht="17.25" customHeight="1" x14ac:dyDescent="0.35">
      <c r="A53" s="27" t="s">
        <v>18</v>
      </c>
      <c r="B53" s="28" t="s">
        <v>41</v>
      </c>
      <c r="C53" s="29">
        <f>_xlfn.T.INV(0.086,37)</f>
        <v>-1.3927783049047699</v>
      </c>
    </row>
    <row r="54" spans="1:3" ht="17.25" customHeight="1" x14ac:dyDescent="0.35">
      <c r="A54" s="40" t="s">
        <v>19</v>
      </c>
      <c r="B54" s="41" t="s">
        <v>73</v>
      </c>
      <c r="C54" s="42">
        <f>_xlfn.T.INV(0.78+0.11,37)-_xlfn.T.INV(0.11,37)</f>
        <v>2.4952900108755371</v>
      </c>
    </row>
    <row r="55" spans="1:3" ht="29" x14ac:dyDescent="0.35">
      <c r="A55" s="27" t="s">
        <v>20</v>
      </c>
      <c r="B55" s="43" t="s">
        <v>42</v>
      </c>
      <c r="C55" s="29">
        <f>82+_xlfn.T.INV((1-0.1),37)*7.5</f>
        <v>91.786407861232192</v>
      </c>
    </row>
    <row r="56" spans="1:3" ht="29.5" thickBot="1" x14ac:dyDescent="0.4">
      <c r="A56" s="30" t="s">
        <v>27</v>
      </c>
      <c r="B56" s="44" t="s">
        <v>43</v>
      </c>
      <c r="C56" s="32">
        <f>82+_xlfn.T.INV(0.05,37)*7.5</f>
        <v>69.346797853028022</v>
      </c>
    </row>
    <row r="58" spans="1:3" ht="15" thickBot="1" x14ac:dyDescent="0.4"/>
    <row r="59" spans="1:3" ht="30.65" customHeight="1" x14ac:dyDescent="0.35">
      <c r="A59" s="34">
        <v>8</v>
      </c>
      <c r="B59" s="79" t="s">
        <v>59</v>
      </c>
      <c r="C59" s="80"/>
    </row>
    <row r="60" spans="1:3" x14ac:dyDescent="0.35">
      <c r="A60" s="27" t="s">
        <v>17</v>
      </c>
      <c r="B60" s="28" t="s">
        <v>60</v>
      </c>
      <c r="C60" s="29">
        <f>1-EXPONDIST(5.9,1/4.7,1)</f>
        <v>0.28498488108756947</v>
      </c>
    </row>
    <row r="61" spans="1:3" x14ac:dyDescent="0.35">
      <c r="A61" s="27" t="s">
        <v>18</v>
      </c>
      <c r="B61" s="28" t="s">
        <v>61</v>
      </c>
      <c r="C61" s="29">
        <f>EXPONDIST(3.2,1/4.7,1)</f>
        <v>0.49381398761042034</v>
      </c>
    </row>
    <row r="62" spans="1:3" ht="15" thickBot="1" x14ac:dyDescent="0.4">
      <c r="A62" s="30" t="s">
        <v>19</v>
      </c>
      <c r="B62" s="31" t="s">
        <v>62</v>
      </c>
      <c r="C62" s="32">
        <f>EXPONDIST(6.9,1/4.7,1)-EXPONDIST(3.4,1/4.7,1)</f>
        <v>0.25473185443321089</v>
      </c>
    </row>
  </sheetData>
  <mergeCells count="8">
    <mergeCell ref="B51:C51"/>
    <mergeCell ref="B59:C59"/>
    <mergeCell ref="B5:C5"/>
    <mergeCell ref="B19:C19"/>
    <mergeCell ref="B3:C3"/>
    <mergeCell ref="B12:C12"/>
    <mergeCell ref="B41:C41"/>
    <mergeCell ref="B32:C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516"/>
  <sheetViews>
    <sheetView zoomScale="93" workbookViewId="0">
      <selection activeCell="S14" sqref="S14"/>
    </sheetView>
  </sheetViews>
  <sheetFormatPr defaultColWidth="7.75" defaultRowHeight="12.5" x14ac:dyDescent="0.25"/>
  <cols>
    <col min="1" max="1" width="9.33203125" style="1" customWidth="1"/>
    <col min="2" max="2" width="9.08203125" style="5" customWidth="1"/>
    <col min="3" max="3" width="4.08203125" style="1" customWidth="1"/>
    <col min="4" max="4" width="10.75" style="1" customWidth="1"/>
    <col min="5" max="16" width="6.58203125" style="1" customWidth="1"/>
    <col min="17" max="17" width="10.5" style="1" customWidth="1"/>
    <col min="18" max="18" width="11.33203125" style="1" customWidth="1"/>
    <col min="19" max="19" width="10.5" style="1" customWidth="1"/>
    <col min="20" max="256" width="7.75" style="1"/>
    <col min="257" max="257" width="9.33203125" style="1" customWidth="1"/>
    <col min="258" max="258" width="9.08203125" style="1" customWidth="1"/>
    <col min="259" max="259" width="4.08203125" style="1" customWidth="1"/>
    <col min="260" max="260" width="10.75" style="1" customWidth="1"/>
    <col min="261" max="272" width="6.58203125" style="1" customWidth="1"/>
    <col min="273" max="273" width="10.5" style="1" customWidth="1"/>
    <col min="274" max="274" width="11.33203125" style="1" customWidth="1"/>
    <col min="275" max="275" width="10.5" style="1" customWidth="1"/>
    <col min="276" max="512" width="7.75" style="1"/>
    <col min="513" max="513" width="9.33203125" style="1" customWidth="1"/>
    <col min="514" max="514" width="9.08203125" style="1" customWidth="1"/>
    <col min="515" max="515" width="4.08203125" style="1" customWidth="1"/>
    <col min="516" max="516" width="10.75" style="1" customWidth="1"/>
    <col min="517" max="528" width="6.58203125" style="1" customWidth="1"/>
    <col min="529" max="529" width="10.5" style="1" customWidth="1"/>
    <col min="530" max="530" width="11.33203125" style="1" customWidth="1"/>
    <col min="531" max="531" width="10.5" style="1" customWidth="1"/>
    <col min="532" max="768" width="7.75" style="1"/>
    <col min="769" max="769" width="9.33203125" style="1" customWidth="1"/>
    <col min="770" max="770" width="9.08203125" style="1" customWidth="1"/>
    <col min="771" max="771" width="4.08203125" style="1" customWidth="1"/>
    <col min="772" max="772" width="10.75" style="1" customWidth="1"/>
    <col min="773" max="784" width="6.58203125" style="1" customWidth="1"/>
    <col min="785" max="785" width="10.5" style="1" customWidth="1"/>
    <col min="786" max="786" width="11.33203125" style="1" customWidth="1"/>
    <col min="787" max="787" width="10.5" style="1" customWidth="1"/>
    <col min="788" max="1024" width="7.75" style="1"/>
    <col min="1025" max="1025" width="9.33203125" style="1" customWidth="1"/>
    <col min="1026" max="1026" width="9.08203125" style="1" customWidth="1"/>
    <col min="1027" max="1027" width="4.08203125" style="1" customWidth="1"/>
    <col min="1028" max="1028" width="10.75" style="1" customWidth="1"/>
    <col min="1029" max="1040" width="6.58203125" style="1" customWidth="1"/>
    <col min="1041" max="1041" width="10.5" style="1" customWidth="1"/>
    <col min="1042" max="1042" width="11.33203125" style="1" customWidth="1"/>
    <col min="1043" max="1043" width="10.5" style="1" customWidth="1"/>
    <col min="1044" max="1280" width="7.75" style="1"/>
    <col min="1281" max="1281" width="9.33203125" style="1" customWidth="1"/>
    <col min="1282" max="1282" width="9.08203125" style="1" customWidth="1"/>
    <col min="1283" max="1283" width="4.08203125" style="1" customWidth="1"/>
    <col min="1284" max="1284" width="10.75" style="1" customWidth="1"/>
    <col min="1285" max="1296" width="6.58203125" style="1" customWidth="1"/>
    <col min="1297" max="1297" width="10.5" style="1" customWidth="1"/>
    <col min="1298" max="1298" width="11.33203125" style="1" customWidth="1"/>
    <col min="1299" max="1299" width="10.5" style="1" customWidth="1"/>
    <col min="1300" max="1536" width="7.75" style="1"/>
    <col min="1537" max="1537" width="9.33203125" style="1" customWidth="1"/>
    <col min="1538" max="1538" width="9.08203125" style="1" customWidth="1"/>
    <col min="1539" max="1539" width="4.08203125" style="1" customWidth="1"/>
    <col min="1540" max="1540" width="10.75" style="1" customWidth="1"/>
    <col min="1541" max="1552" width="6.58203125" style="1" customWidth="1"/>
    <col min="1553" max="1553" width="10.5" style="1" customWidth="1"/>
    <col min="1554" max="1554" width="11.33203125" style="1" customWidth="1"/>
    <col min="1555" max="1555" width="10.5" style="1" customWidth="1"/>
    <col min="1556" max="1792" width="7.75" style="1"/>
    <col min="1793" max="1793" width="9.33203125" style="1" customWidth="1"/>
    <col min="1794" max="1794" width="9.08203125" style="1" customWidth="1"/>
    <col min="1795" max="1795" width="4.08203125" style="1" customWidth="1"/>
    <col min="1796" max="1796" width="10.75" style="1" customWidth="1"/>
    <col min="1797" max="1808" width="6.58203125" style="1" customWidth="1"/>
    <col min="1809" max="1809" width="10.5" style="1" customWidth="1"/>
    <col min="1810" max="1810" width="11.33203125" style="1" customWidth="1"/>
    <col min="1811" max="1811" width="10.5" style="1" customWidth="1"/>
    <col min="1812" max="2048" width="7.75" style="1"/>
    <col min="2049" max="2049" width="9.33203125" style="1" customWidth="1"/>
    <col min="2050" max="2050" width="9.08203125" style="1" customWidth="1"/>
    <col min="2051" max="2051" width="4.08203125" style="1" customWidth="1"/>
    <col min="2052" max="2052" width="10.75" style="1" customWidth="1"/>
    <col min="2053" max="2064" width="6.58203125" style="1" customWidth="1"/>
    <col min="2065" max="2065" width="10.5" style="1" customWidth="1"/>
    <col min="2066" max="2066" width="11.33203125" style="1" customWidth="1"/>
    <col min="2067" max="2067" width="10.5" style="1" customWidth="1"/>
    <col min="2068" max="2304" width="7.75" style="1"/>
    <col min="2305" max="2305" width="9.33203125" style="1" customWidth="1"/>
    <col min="2306" max="2306" width="9.08203125" style="1" customWidth="1"/>
    <col min="2307" max="2307" width="4.08203125" style="1" customWidth="1"/>
    <col min="2308" max="2308" width="10.75" style="1" customWidth="1"/>
    <col min="2309" max="2320" width="6.58203125" style="1" customWidth="1"/>
    <col min="2321" max="2321" width="10.5" style="1" customWidth="1"/>
    <col min="2322" max="2322" width="11.33203125" style="1" customWidth="1"/>
    <col min="2323" max="2323" width="10.5" style="1" customWidth="1"/>
    <col min="2324" max="2560" width="7.75" style="1"/>
    <col min="2561" max="2561" width="9.33203125" style="1" customWidth="1"/>
    <col min="2562" max="2562" width="9.08203125" style="1" customWidth="1"/>
    <col min="2563" max="2563" width="4.08203125" style="1" customWidth="1"/>
    <col min="2564" max="2564" width="10.75" style="1" customWidth="1"/>
    <col min="2565" max="2576" width="6.58203125" style="1" customWidth="1"/>
    <col min="2577" max="2577" width="10.5" style="1" customWidth="1"/>
    <col min="2578" max="2578" width="11.33203125" style="1" customWidth="1"/>
    <col min="2579" max="2579" width="10.5" style="1" customWidth="1"/>
    <col min="2580" max="2816" width="7.75" style="1"/>
    <col min="2817" max="2817" width="9.33203125" style="1" customWidth="1"/>
    <col min="2818" max="2818" width="9.08203125" style="1" customWidth="1"/>
    <col min="2819" max="2819" width="4.08203125" style="1" customWidth="1"/>
    <col min="2820" max="2820" width="10.75" style="1" customWidth="1"/>
    <col min="2821" max="2832" width="6.58203125" style="1" customWidth="1"/>
    <col min="2833" max="2833" width="10.5" style="1" customWidth="1"/>
    <col min="2834" max="2834" width="11.33203125" style="1" customWidth="1"/>
    <col min="2835" max="2835" width="10.5" style="1" customWidth="1"/>
    <col min="2836" max="3072" width="7.75" style="1"/>
    <col min="3073" max="3073" width="9.33203125" style="1" customWidth="1"/>
    <col min="3074" max="3074" width="9.08203125" style="1" customWidth="1"/>
    <col min="3075" max="3075" width="4.08203125" style="1" customWidth="1"/>
    <col min="3076" max="3076" width="10.75" style="1" customWidth="1"/>
    <col min="3077" max="3088" width="6.58203125" style="1" customWidth="1"/>
    <col min="3089" max="3089" width="10.5" style="1" customWidth="1"/>
    <col min="3090" max="3090" width="11.33203125" style="1" customWidth="1"/>
    <col min="3091" max="3091" width="10.5" style="1" customWidth="1"/>
    <col min="3092" max="3328" width="7.75" style="1"/>
    <col min="3329" max="3329" width="9.33203125" style="1" customWidth="1"/>
    <col min="3330" max="3330" width="9.08203125" style="1" customWidth="1"/>
    <col min="3331" max="3331" width="4.08203125" style="1" customWidth="1"/>
    <col min="3332" max="3332" width="10.75" style="1" customWidth="1"/>
    <col min="3333" max="3344" width="6.58203125" style="1" customWidth="1"/>
    <col min="3345" max="3345" width="10.5" style="1" customWidth="1"/>
    <col min="3346" max="3346" width="11.33203125" style="1" customWidth="1"/>
    <col min="3347" max="3347" width="10.5" style="1" customWidth="1"/>
    <col min="3348" max="3584" width="7.75" style="1"/>
    <col min="3585" max="3585" width="9.33203125" style="1" customWidth="1"/>
    <col min="3586" max="3586" width="9.08203125" style="1" customWidth="1"/>
    <col min="3587" max="3587" width="4.08203125" style="1" customWidth="1"/>
    <col min="3588" max="3588" width="10.75" style="1" customWidth="1"/>
    <col min="3589" max="3600" width="6.58203125" style="1" customWidth="1"/>
    <col min="3601" max="3601" width="10.5" style="1" customWidth="1"/>
    <col min="3602" max="3602" width="11.33203125" style="1" customWidth="1"/>
    <col min="3603" max="3603" width="10.5" style="1" customWidth="1"/>
    <col min="3604" max="3840" width="7.75" style="1"/>
    <col min="3841" max="3841" width="9.33203125" style="1" customWidth="1"/>
    <col min="3842" max="3842" width="9.08203125" style="1" customWidth="1"/>
    <col min="3843" max="3843" width="4.08203125" style="1" customWidth="1"/>
    <col min="3844" max="3844" width="10.75" style="1" customWidth="1"/>
    <col min="3845" max="3856" width="6.58203125" style="1" customWidth="1"/>
    <col min="3857" max="3857" width="10.5" style="1" customWidth="1"/>
    <col min="3858" max="3858" width="11.33203125" style="1" customWidth="1"/>
    <col min="3859" max="3859" width="10.5" style="1" customWidth="1"/>
    <col min="3860" max="4096" width="7.75" style="1"/>
    <col min="4097" max="4097" width="9.33203125" style="1" customWidth="1"/>
    <col min="4098" max="4098" width="9.08203125" style="1" customWidth="1"/>
    <col min="4099" max="4099" width="4.08203125" style="1" customWidth="1"/>
    <col min="4100" max="4100" width="10.75" style="1" customWidth="1"/>
    <col min="4101" max="4112" width="6.58203125" style="1" customWidth="1"/>
    <col min="4113" max="4113" width="10.5" style="1" customWidth="1"/>
    <col min="4114" max="4114" width="11.33203125" style="1" customWidth="1"/>
    <col min="4115" max="4115" width="10.5" style="1" customWidth="1"/>
    <col min="4116" max="4352" width="7.75" style="1"/>
    <col min="4353" max="4353" width="9.33203125" style="1" customWidth="1"/>
    <col min="4354" max="4354" width="9.08203125" style="1" customWidth="1"/>
    <col min="4355" max="4355" width="4.08203125" style="1" customWidth="1"/>
    <col min="4356" max="4356" width="10.75" style="1" customWidth="1"/>
    <col min="4357" max="4368" width="6.58203125" style="1" customWidth="1"/>
    <col min="4369" max="4369" width="10.5" style="1" customWidth="1"/>
    <col min="4370" max="4370" width="11.33203125" style="1" customWidth="1"/>
    <col min="4371" max="4371" width="10.5" style="1" customWidth="1"/>
    <col min="4372" max="4608" width="7.75" style="1"/>
    <col min="4609" max="4609" width="9.33203125" style="1" customWidth="1"/>
    <col min="4610" max="4610" width="9.08203125" style="1" customWidth="1"/>
    <col min="4611" max="4611" width="4.08203125" style="1" customWidth="1"/>
    <col min="4612" max="4612" width="10.75" style="1" customWidth="1"/>
    <col min="4613" max="4624" width="6.58203125" style="1" customWidth="1"/>
    <col min="4625" max="4625" width="10.5" style="1" customWidth="1"/>
    <col min="4626" max="4626" width="11.33203125" style="1" customWidth="1"/>
    <col min="4627" max="4627" width="10.5" style="1" customWidth="1"/>
    <col min="4628" max="4864" width="7.75" style="1"/>
    <col min="4865" max="4865" width="9.33203125" style="1" customWidth="1"/>
    <col min="4866" max="4866" width="9.08203125" style="1" customWidth="1"/>
    <col min="4867" max="4867" width="4.08203125" style="1" customWidth="1"/>
    <col min="4868" max="4868" width="10.75" style="1" customWidth="1"/>
    <col min="4869" max="4880" width="6.58203125" style="1" customWidth="1"/>
    <col min="4881" max="4881" width="10.5" style="1" customWidth="1"/>
    <col min="4882" max="4882" width="11.33203125" style="1" customWidth="1"/>
    <col min="4883" max="4883" width="10.5" style="1" customWidth="1"/>
    <col min="4884" max="5120" width="7.75" style="1"/>
    <col min="5121" max="5121" width="9.33203125" style="1" customWidth="1"/>
    <col min="5122" max="5122" width="9.08203125" style="1" customWidth="1"/>
    <col min="5123" max="5123" width="4.08203125" style="1" customWidth="1"/>
    <col min="5124" max="5124" width="10.75" style="1" customWidth="1"/>
    <col min="5125" max="5136" width="6.58203125" style="1" customWidth="1"/>
    <col min="5137" max="5137" width="10.5" style="1" customWidth="1"/>
    <col min="5138" max="5138" width="11.33203125" style="1" customWidth="1"/>
    <col min="5139" max="5139" width="10.5" style="1" customWidth="1"/>
    <col min="5140" max="5376" width="7.75" style="1"/>
    <col min="5377" max="5377" width="9.33203125" style="1" customWidth="1"/>
    <col min="5378" max="5378" width="9.08203125" style="1" customWidth="1"/>
    <col min="5379" max="5379" width="4.08203125" style="1" customWidth="1"/>
    <col min="5380" max="5380" width="10.75" style="1" customWidth="1"/>
    <col min="5381" max="5392" width="6.58203125" style="1" customWidth="1"/>
    <col min="5393" max="5393" width="10.5" style="1" customWidth="1"/>
    <col min="5394" max="5394" width="11.33203125" style="1" customWidth="1"/>
    <col min="5395" max="5395" width="10.5" style="1" customWidth="1"/>
    <col min="5396" max="5632" width="7.75" style="1"/>
    <col min="5633" max="5633" width="9.33203125" style="1" customWidth="1"/>
    <col min="5634" max="5634" width="9.08203125" style="1" customWidth="1"/>
    <col min="5635" max="5635" width="4.08203125" style="1" customWidth="1"/>
    <col min="5636" max="5636" width="10.75" style="1" customWidth="1"/>
    <col min="5637" max="5648" width="6.58203125" style="1" customWidth="1"/>
    <col min="5649" max="5649" width="10.5" style="1" customWidth="1"/>
    <col min="5650" max="5650" width="11.33203125" style="1" customWidth="1"/>
    <col min="5651" max="5651" width="10.5" style="1" customWidth="1"/>
    <col min="5652" max="5888" width="7.75" style="1"/>
    <col min="5889" max="5889" width="9.33203125" style="1" customWidth="1"/>
    <col min="5890" max="5890" width="9.08203125" style="1" customWidth="1"/>
    <col min="5891" max="5891" width="4.08203125" style="1" customWidth="1"/>
    <col min="5892" max="5892" width="10.75" style="1" customWidth="1"/>
    <col min="5893" max="5904" width="6.58203125" style="1" customWidth="1"/>
    <col min="5905" max="5905" width="10.5" style="1" customWidth="1"/>
    <col min="5906" max="5906" width="11.33203125" style="1" customWidth="1"/>
    <col min="5907" max="5907" width="10.5" style="1" customWidth="1"/>
    <col min="5908" max="6144" width="7.75" style="1"/>
    <col min="6145" max="6145" width="9.33203125" style="1" customWidth="1"/>
    <col min="6146" max="6146" width="9.08203125" style="1" customWidth="1"/>
    <col min="6147" max="6147" width="4.08203125" style="1" customWidth="1"/>
    <col min="6148" max="6148" width="10.75" style="1" customWidth="1"/>
    <col min="6149" max="6160" width="6.58203125" style="1" customWidth="1"/>
    <col min="6161" max="6161" width="10.5" style="1" customWidth="1"/>
    <col min="6162" max="6162" width="11.33203125" style="1" customWidth="1"/>
    <col min="6163" max="6163" width="10.5" style="1" customWidth="1"/>
    <col min="6164" max="6400" width="7.75" style="1"/>
    <col min="6401" max="6401" width="9.33203125" style="1" customWidth="1"/>
    <col min="6402" max="6402" width="9.08203125" style="1" customWidth="1"/>
    <col min="6403" max="6403" width="4.08203125" style="1" customWidth="1"/>
    <col min="6404" max="6404" width="10.75" style="1" customWidth="1"/>
    <col min="6405" max="6416" width="6.58203125" style="1" customWidth="1"/>
    <col min="6417" max="6417" width="10.5" style="1" customWidth="1"/>
    <col min="6418" max="6418" width="11.33203125" style="1" customWidth="1"/>
    <col min="6419" max="6419" width="10.5" style="1" customWidth="1"/>
    <col min="6420" max="6656" width="7.75" style="1"/>
    <col min="6657" max="6657" width="9.33203125" style="1" customWidth="1"/>
    <col min="6658" max="6658" width="9.08203125" style="1" customWidth="1"/>
    <col min="6659" max="6659" width="4.08203125" style="1" customWidth="1"/>
    <col min="6660" max="6660" width="10.75" style="1" customWidth="1"/>
    <col min="6661" max="6672" width="6.58203125" style="1" customWidth="1"/>
    <col min="6673" max="6673" width="10.5" style="1" customWidth="1"/>
    <col min="6674" max="6674" width="11.33203125" style="1" customWidth="1"/>
    <col min="6675" max="6675" width="10.5" style="1" customWidth="1"/>
    <col min="6676" max="6912" width="7.75" style="1"/>
    <col min="6913" max="6913" width="9.33203125" style="1" customWidth="1"/>
    <col min="6914" max="6914" width="9.08203125" style="1" customWidth="1"/>
    <col min="6915" max="6915" width="4.08203125" style="1" customWidth="1"/>
    <col min="6916" max="6916" width="10.75" style="1" customWidth="1"/>
    <col min="6917" max="6928" width="6.58203125" style="1" customWidth="1"/>
    <col min="6929" max="6929" width="10.5" style="1" customWidth="1"/>
    <col min="6930" max="6930" width="11.33203125" style="1" customWidth="1"/>
    <col min="6931" max="6931" width="10.5" style="1" customWidth="1"/>
    <col min="6932" max="7168" width="7.75" style="1"/>
    <col min="7169" max="7169" width="9.33203125" style="1" customWidth="1"/>
    <col min="7170" max="7170" width="9.08203125" style="1" customWidth="1"/>
    <col min="7171" max="7171" width="4.08203125" style="1" customWidth="1"/>
    <col min="7172" max="7172" width="10.75" style="1" customWidth="1"/>
    <col min="7173" max="7184" width="6.58203125" style="1" customWidth="1"/>
    <col min="7185" max="7185" width="10.5" style="1" customWidth="1"/>
    <col min="7186" max="7186" width="11.33203125" style="1" customWidth="1"/>
    <col min="7187" max="7187" width="10.5" style="1" customWidth="1"/>
    <col min="7188" max="7424" width="7.75" style="1"/>
    <col min="7425" max="7425" width="9.33203125" style="1" customWidth="1"/>
    <col min="7426" max="7426" width="9.08203125" style="1" customWidth="1"/>
    <col min="7427" max="7427" width="4.08203125" style="1" customWidth="1"/>
    <col min="7428" max="7428" width="10.75" style="1" customWidth="1"/>
    <col min="7429" max="7440" width="6.58203125" style="1" customWidth="1"/>
    <col min="7441" max="7441" width="10.5" style="1" customWidth="1"/>
    <col min="7442" max="7442" width="11.33203125" style="1" customWidth="1"/>
    <col min="7443" max="7443" width="10.5" style="1" customWidth="1"/>
    <col min="7444" max="7680" width="7.75" style="1"/>
    <col min="7681" max="7681" width="9.33203125" style="1" customWidth="1"/>
    <col min="7682" max="7682" width="9.08203125" style="1" customWidth="1"/>
    <col min="7683" max="7683" width="4.08203125" style="1" customWidth="1"/>
    <col min="7684" max="7684" width="10.75" style="1" customWidth="1"/>
    <col min="7685" max="7696" width="6.58203125" style="1" customWidth="1"/>
    <col min="7697" max="7697" width="10.5" style="1" customWidth="1"/>
    <col min="7698" max="7698" width="11.33203125" style="1" customWidth="1"/>
    <col min="7699" max="7699" width="10.5" style="1" customWidth="1"/>
    <col min="7700" max="7936" width="7.75" style="1"/>
    <col min="7937" max="7937" width="9.33203125" style="1" customWidth="1"/>
    <col min="7938" max="7938" width="9.08203125" style="1" customWidth="1"/>
    <col min="7939" max="7939" width="4.08203125" style="1" customWidth="1"/>
    <col min="7940" max="7940" width="10.75" style="1" customWidth="1"/>
    <col min="7941" max="7952" width="6.58203125" style="1" customWidth="1"/>
    <col min="7953" max="7953" width="10.5" style="1" customWidth="1"/>
    <col min="7954" max="7954" width="11.33203125" style="1" customWidth="1"/>
    <col min="7955" max="7955" width="10.5" style="1" customWidth="1"/>
    <col min="7956" max="8192" width="7.75" style="1"/>
    <col min="8193" max="8193" width="9.33203125" style="1" customWidth="1"/>
    <col min="8194" max="8194" width="9.08203125" style="1" customWidth="1"/>
    <col min="8195" max="8195" width="4.08203125" style="1" customWidth="1"/>
    <col min="8196" max="8196" width="10.75" style="1" customWidth="1"/>
    <col min="8197" max="8208" width="6.58203125" style="1" customWidth="1"/>
    <col min="8209" max="8209" width="10.5" style="1" customWidth="1"/>
    <col min="8210" max="8210" width="11.33203125" style="1" customWidth="1"/>
    <col min="8211" max="8211" width="10.5" style="1" customWidth="1"/>
    <col min="8212" max="8448" width="7.75" style="1"/>
    <col min="8449" max="8449" width="9.33203125" style="1" customWidth="1"/>
    <col min="8450" max="8450" width="9.08203125" style="1" customWidth="1"/>
    <col min="8451" max="8451" width="4.08203125" style="1" customWidth="1"/>
    <col min="8452" max="8452" width="10.75" style="1" customWidth="1"/>
    <col min="8453" max="8464" width="6.58203125" style="1" customWidth="1"/>
    <col min="8465" max="8465" width="10.5" style="1" customWidth="1"/>
    <col min="8466" max="8466" width="11.33203125" style="1" customWidth="1"/>
    <col min="8467" max="8467" width="10.5" style="1" customWidth="1"/>
    <col min="8468" max="8704" width="7.75" style="1"/>
    <col min="8705" max="8705" width="9.33203125" style="1" customWidth="1"/>
    <col min="8706" max="8706" width="9.08203125" style="1" customWidth="1"/>
    <col min="8707" max="8707" width="4.08203125" style="1" customWidth="1"/>
    <col min="8708" max="8708" width="10.75" style="1" customWidth="1"/>
    <col min="8709" max="8720" width="6.58203125" style="1" customWidth="1"/>
    <col min="8721" max="8721" width="10.5" style="1" customWidth="1"/>
    <col min="8722" max="8722" width="11.33203125" style="1" customWidth="1"/>
    <col min="8723" max="8723" width="10.5" style="1" customWidth="1"/>
    <col min="8724" max="8960" width="7.75" style="1"/>
    <col min="8961" max="8961" width="9.33203125" style="1" customWidth="1"/>
    <col min="8962" max="8962" width="9.08203125" style="1" customWidth="1"/>
    <col min="8963" max="8963" width="4.08203125" style="1" customWidth="1"/>
    <col min="8964" max="8964" width="10.75" style="1" customWidth="1"/>
    <col min="8965" max="8976" width="6.58203125" style="1" customWidth="1"/>
    <col min="8977" max="8977" width="10.5" style="1" customWidth="1"/>
    <col min="8978" max="8978" width="11.33203125" style="1" customWidth="1"/>
    <col min="8979" max="8979" width="10.5" style="1" customWidth="1"/>
    <col min="8980" max="9216" width="7.75" style="1"/>
    <col min="9217" max="9217" width="9.33203125" style="1" customWidth="1"/>
    <col min="9218" max="9218" width="9.08203125" style="1" customWidth="1"/>
    <col min="9219" max="9219" width="4.08203125" style="1" customWidth="1"/>
    <col min="9220" max="9220" width="10.75" style="1" customWidth="1"/>
    <col min="9221" max="9232" width="6.58203125" style="1" customWidth="1"/>
    <col min="9233" max="9233" width="10.5" style="1" customWidth="1"/>
    <col min="9234" max="9234" width="11.33203125" style="1" customWidth="1"/>
    <col min="9235" max="9235" width="10.5" style="1" customWidth="1"/>
    <col min="9236" max="9472" width="7.75" style="1"/>
    <col min="9473" max="9473" width="9.33203125" style="1" customWidth="1"/>
    <col min="9474" max="9474" width="9.08203125" style="1" customWidth="1"/>
    <col min="9475" max="9475" width="4.08203125" style="1" customWidth="1"/>
    <col min="9476" max="9476" width="10.75" style="1" customWidth="1"/>
    <col min="9477" max="9488" width="6.58203125" style="1" customWidth="1"/>
    <col min="9489" max="9489" width="10.5" style="1" customWidth="1"/>
    <col min="9490" max="9490" width="11.33203125" style="1" customWidth="1"/>
    <col min="9491" max="9491" width="10.5" style="1" customWidth="1"/>
    <col min="9492" max="9728" width="7.75" style="1"/>
    <col min="9729" max="9729" width="9.33203125" style="1" customWidth="1"/>
    <col min="9730" max="9730" width="9.08203125" style="1" customWidth="1"/>
    <col min="9731" max="9731" width="4.08203125" style="1" customWidth="1"/>
    <col min="9732" max="9732" width="10.75" style="1" customWidth="1"/>
    <col min="9733" max="9744" width="6.58203125" style="1" customWidth="1"/>
    <col min="9745" max="9745" width="10.5" style="1" customWidth="1"/>
    <col min="9746" max="9746" width="11.33203125" style="1" customWidth="1"/>
    <col min="9747" max="9747" width="10.5" style="1" customWidth="1"/>
    <col min="9748" max="9984" width="7.75" style="1"/>
    <col min="9985" max="9985" width="9.33203125" style="1" customWidth="1"/>
    <col min="9986" max="9986" width="9.08203125" style="1" customWidth="1"/>
    <col min="9987" max="9987" width="4.08203125" style="1" customWidth="1"/>
    <col min="9988" max="9988" width="10.75" style="1" customWidth="1"/>
    <col min="9989" max="10000" width="6.58203125" style="1" customWidth="1"/>
    <col min="10001" max="10001" width="10.5" style="1" customWidth="1"/>
    <col min="10002" max="10002" width="11.33203125" style="1" customWidth="1"/>
    <col min="10003" max="10003" width="10.5" style="1" customWidth="1"/>
    <col min="10004" max="10240" width="7.75" style="1"/>
    <col min="10241" max="10241" width="9.33203125" style="1" customWidth="1"/>
    <col min="10242" max="10242" width="9.08203125" style="1" customWidth="1"/>
    <col min="10243" max="10243" width="4.08203125" style="1" customWidth="1"/>
    <col min="10244" max="10244" width="10.75" style="1" customWidth="1"/>
    <col min="10245" max="10256" width="6.58203125" style="1" customWidth="1"/>
    <col min="10257" max="10257" width="10.5" style="1" customWidth="1"/>
    <col min="10258" max="10258" width="11.33203125" style="1" customWidth="1"/>
    <col min="10259" max="10259" width="10.5" style="1" customWidth="1"/>
    <col min="10260" max="10496" width="7.75" style="1"/>
    <col min="10497" max="10497" width="9.33203125" style="1" customWidth="1"/>
    <col min="10498" max="10498" width="9.08203125" style="1" customWidth="1"/>
    <col min="10499" max="10499" width="4.08203125" style="1" customWidth="1"/>
    <col min="10500" max="10500" width="10.75" style="1" customWidth="1"/>
    <col min="10501" max="10512" width="6.58203125" style="1" customWidth="1"/>
    <col min="10513" max="10513" width="10.5" style="1" customWidth="1"/>
    <col min="10514" max="10514" width="11.33203125" style="1" customWidth="1"/>
    <col min="10515" max="10515" width="10.5" style="1" customWidth="1"/>
    <col min="10516" max="10752" width="7.75" style="1"/>
    <col min="10753" max="10753" width="9.33203125" style="1" customWidth="1"/>
    <col min="10754" max="10754" width="9.08203125" style="1" customWidth="1"/>
    <col min="10755" max="10755" width="4.08203125" style="1" customWidth="1"/>
    <col min="10756" max="10756" width="10.75" style="1" customWidth="1"/>
    <col min="10757" max="10768" width="6.58203125" style="1" customWidth="1"/>
    <col min="10769" max="10769" width="10.5" style="1" customWidth="1"/>
    <col min="10770" max="10770" width="11.33203125" style="1" customWidth="1"/>
    <col min="10771" max="10771" width="10.5" style="1" customWidth="1"/>
    <col min="10772" max="11008" width="7.75" style="1"/>
    <col min="11009" max="11009" width="9.33203125" style="1" customWidth="1"/>
    <col min="11010" max="11010" width="9.08203125" style="1" customWidth="1"/>
    <col min="11011" max="11011" width="4.08203125" style="1" customWidth="1"/>
    <col min="11012" max="11012" width="10.75" style="1" customWidth="1"/>
    <col min="11013" max="11024" width="6.58203125" style="1" customWidth="1"/>
    <col min="11025" max="11025" width="10.5" style="1" customWidth="1"/>
    <col min="11026" max="11026" width="11.33203125" style="1" customWidth="1"/>
    <col min="11027" max="11027" width="10.5" style="1" customWidth="1"/>
    <col min="11028" max="11264" width="7.75" style="1"/>
    <col min="11265" max="11265" width="9.33203125" style="1" customWidth="1"/>
    <col min="11266" max="11266" width="9.08203125" style="1" customWidth="1"/>
    <col min="11267" max="11267" width="4.08203125" style="1" customWidth="1"/>
    <col min="11268" max="11268" width="10.75" style="1" customWidth="1"/>
    <col min="11269" max="11280" width="6.58203125" style="1" customWidth="1"/>
    <col min="11281" max="11281" width="10.5" style="1" customWidth="1"/>
    <col min="11282" max="11282" width="11.33203125" style="1" customWidth="1"/>
    <col min="11283" max="11283" width="10.5" style="1" customWidth="1"/>
    <col min="11284" max="11520" width="7.75" style="1"/>
    <col min="11521" max="11521" width="9.33203125" style="1" customWidth="1"/>
    <col min="11522" max="11522" width="9.08203125" style="1" customWidth="1"/>
    <col min="11523" max="11523" width="4.08203125" style="1" customWidth="1"/>
    <col min="11524" max="11524" width="10.75" style="1" customWidth="1"/>
    <col min="11525" max="11536" width="6.58203125" style="1" customWidth="1"/>
    <col min="11537" max="11537" width="10.5" style="1" customWidth="1"/>
    <col min="11538" max="11538" width="11.33203125" style="1" customWidth="1"/>
    <col min="11539" max="11539" width="10.5" style="1" customWidth="1"/>
    <col min="11540" max="11776" width="7.75" style="1"/>
    <col min="11777" max="11777" width="9.33203125" style="1" customWidth="1"/>
    <col min="11778" max="11778" width="9.08203125" style="1" customWidth="1"/>
    <col min="11779" max="11779" width="4.08203125" style="1" customWidth="1"/>
    <col min="11780" max="11780" width="10.75" style="1" customWidth="1"/>
    <col min="11781" max="11792" width="6.58203125" style="1" customWidth="1"/>
    <col min="11793" max="11793" width="10.5" style="1" customWidth="1"/>
    <col min="11794" max="11794" width="11.33203125" style="1" customWidth="1"/>
    <col min="11795" max="11795" width="10.5" style="1" customWidth="1"/>
    <col min="11796" max="12032" width="7.75" style="1"/>
    <col min="12033" max="12033" width="9.33203125" style="1" customWidth="1"/>
    <col min="12034" max="12034" width="9.08203125" style="1" customWidth="1"/>
    <col min="12035" max="12035" width="4.08203125" style="1" customWidth="1"/>
    <col min="12036" max="12036" width="10.75" style="1" customWidth="1"/>
    <col min="12037" max="12048" width="6.58203125" style="1" customWidth="1"/>
    <col min="12049" max="12049" width="10.5" style="1" customWidth="1"/>
    <col min="12050" max="12050" width="11.33203125" style="1" customWidth="1"/>
    <col min="12051" max="12051" width="10.5" style="1" customWidth="1"/>
    <col min="12052" max="12288" width="7.75" style="1"/>
    <col min="12289" max="12289" width="9.33203125" style="1" customWidth="1"/>
    <col min="12290" max="12290" width="9.08203125" style="1" customWidth="1"/>
    <col min="12291" max="12291" width="4.08203125" style="1" customWidth="1"/>
    <col min="12292" max="12292" width="10.75" style="1" customWidth="1"/>
    <col min="12293" max="12304" width="6.58203125" style="1" customWidth="1"/>
    <col min="12305" max="12305" width="10.5" style="1" customWidth="1"/>
    <col min="12306" max="12306" width="11.33203125" style="1" customWidth="1"/>
    <col min="12307" max="12307" width="10.5" style="1" customWidth="1"/>
    <col min="12308" max="12544" width="7.75" style="1"/>
    <col min="12545" max="12545" width="9.33203125" style="1" customWidth="1"/>
    <col min="12546" max="12546" width="9.08203125" style="1" customWidth="1"/>
    <col min="12547" max="12547" width="4.08203125" style="1" customWidth="1"/>
    <col min="12548" max="12548" width="10.75" style="1" customWidth="1"/>
    <col min="12549" max="12560" width="6.58203125" style="1" customWidth="1"/>
    <col min="12561" max="12561" width="10.5" style="1" customWidth="1"/>
    <col min="12562" max="12562" width="11.33203125" style="1" customWidth="1"/>
    <col min="12563" max="12563" width="10.5" style="1" customWidth="1"/>
    <col min="12564" max="12800" width="7.75" style="1"/>
    <col min="12801" max="12801" width="9.33203125" style="1" customWidth="1"/>
    <col min="12802" max="12802" width="9.08203125" style="1" customWidth="1"/>
    <col min="12803" max="12803" width="4.08203125" style="1" customWidth="1"/>
    <col min="12804" max="12804" width="10.75" style="1" customWidth="1"/>
    <col min="12805" max="12816" width="6.58203125" style="1" customWidth="1"/>
    <col min="12817" max="12817" width="10.5" style="1" customWidth="1"/>
    <col min="12818" max="12818" width="11.33203125" style="1" customWidth="1"/>
    <col min="12819" max="12819" width="10.5" style="1" customWidth="1"/>
    <col min="12820" max="13056" width="7.75" style="1"/>
    <col min="13057" max="13057" width="9.33203125" style="1" customWidth="1"/>
    <col min="13058" max="13058" width="9.08203125" style="1" customWidth="1"/>
    <col min="13059" max="13059" width="4.08203125" style="1" customWidth="1"/>
    <col min="13060" max="13060" width="10.75" style="1" customWidth="1"/>
    <col min="13061" max="13072" width="6.58203125" style="1" customWidth="1"/>
    <col min="13073" max="13073" width="10.5" style="1" customWidth="1"/>
    <col min="13074" max="13074" width="11.33203125" style="1" customWidth="1"/>
    <col min="13075" max="13075" width="10.5" style="1" customWidth="1"/>
    <col min="13076" max="13312" width="7.75" style="1"/>
    <col min="13313" max="13313" width="9.33203125" style="1" customWidth="1"/>
    <col min="13314" max="13314" width="9.08203125" style="1" customWidth="1"/>
    <col min="13315" max="13315" width="4.08203125" style="1" customWidth="1"/>
    <col min="13316" max="13316" width="10.75" style="1" customWidth="1"/>
    <col min="13317" max="13328" width="6.58203125" style="1" customWidth="1"/>
    <col min="13329" max="13329" width="10.5" style="1" customWidth="1"/>
    <col min="13330" max="13330" width="11.33203125" style="1" customWidth="1"/>
    <col min="13331" max="13331" width="10.5" style="1" customWidth="1"/>
    <col min="13332" max="13568" width="7.75" style="1"/>
    <col min="13569" max="13569" width="9.33203125" style="1" customWidth="1"/>
    <col min="13570" max="13570" width="9.08203125" style="1" customWidth="1"/>
    <col min="13571" max="13571" width="4.08203125" style="1" customWidth="1"/>
    <col min="13572" max="13572" width="10.75" style="1" customWidth="1"/>
    <col min="13573" max="13584" width="6.58203125" style="1" customWidth="1"/>
    <col min="13585" max="13585" width="10.5" style="1" customWidth="1"/>
    <col min="13586" max="13586" width="11.33203125" style="1" customWidth="1"/>
    <col min="13587" max="13587" width="10.5" style="1" customWidth="1"/>
    <col min="13588" max="13824" width="7.75" style="1"/>
    <col min="13825" max="13825" width="9.33203125" style="1" customWidth="1"/>
    <col min="13826" max="13826" width="9.08203125" style="1" customWidth="1"/>
    <col min="13827" max="13827" width="4.08203125" style="1" customWidth="1"/>
    <col min="13828" max="13828" width="10.75" style="1" customWidth="1"/>
    <col min="13829" max="13840" width="6.58203125" style="1" customWidth="1"/>
    <col min="13841" max="13841" width="10.5" style="1" customWidth="1"/>
    <col min="13842" max="13842" width="11.33203125" style="1" customWidth="1"/>
    <col min="13843" max="13843" width="10.5" style="1" customWidth="1"/>
    <col min="13844" max="14080" width="7.75" style="1"/>
    <col min="14081" max="14081" width="9.33203125" style="1" customWidth="1"/>
    <col min="14082" max="14082" width="9.08203125" style="1" customWidth="1"/>
    <col min="14083" max="14083" width="4.08203125" style="1" customWidth="1"/>
    <col min="14084" max="14084" width="10.75" style="1" customWidth="1"/>
    <col min="14085" max="14096" width="6.58203125" style="1" customWidth="1"/>
    <col min="14097" max="14097" width="10.5" style="1" customWidth="1"/>
    <col min="14098" max="14098" width="11.33203125" style="1" customWidth="1"/>
    <col min="14099" max="14099" width="10.5" style="1" customWidth="1"/>
    <col min="14100" max="14336" width="7.75" style="1"/>
    <col min="14337" max="14337" width="9.33203125" style="1" customWidth="1"/>
    <col min="14338" max="14338" width="9.08203125" style="1" customWidth="1"/>
    <col min="14339" max="14339" width="4.08203125" style="1" customWidth="1"/>
    <col min="14340" max="14340" width="10.75" style="1" customWidth="1"/>
    <col min="14341" max="14352" width="6.58203125" style="1" customWidth="1"/>
    <col min="14353" max="14353" width="10.5" style="1" customWidth="1"/>
    <col min="14354" max="14354" width="11.33203125" style="1" customWidth="1"/>
    <col min="14355" max="14355" width="10.5" style="1" customWidth="1"/>
    <col min="14356" max="14592" width="7.75" style="1"/>
    <col min="14593" max="14593" width="9.33203125" style="1" customWidth="1"/>
    <col min="14594" max="14594" width="9.08203125" style="1" customWidth="1"/>
    <col min="14595" max="14595" width="4.08203125" style="1" customWidth="1"/>
    <col min="14596" max="14596" width="10.75" style="1" customWidth="1"/>
    <col min="14597" max="14608" width="6.58203125" style="1" customWidth="1"/>
    <col min="14609" max="14609" width="10.5" style="1" customWidth="1"/>
    <col min="14610" max="14610" width="11.33203125" style="1" customWidth="1"/>
    <col min="14611" max="14611" width="10.5" style="1" customWidth="1"/>
    <col min="14612" max="14848" width="7.75" style="1"/>
    <col min="14849" max="14849" width="9.33203125" style="1" customWidth="1"/>
    <col min="14850" max="14850" width="9.08203125" style="1" customWidth="1"/>
    <col min="14851" max="14851" width="4.08203125" style="1" customWidth="1"/>
    <col min="14852" max="14852" width="10.75" style="1" customWidth="1"/>
    <col min="14853" max="14864" width="6.58203125" style="1" customWidth="1"/>
    <col min="14865" max="14865" width="10.5" style="1" customWidth="1"/>
    <col min="14866" max="14866" width="11.33203125" style="1" customWidth="1"/>
    <col min="14867" max="14867" width="10.5" style="1" customWidth="1"/>
    <col min="14868" max="15104" width="7.75" style="1"/>
    <col min="15105" max="15105" width="9.33203125" style="1" customWidth="1"/>
    <col min="15106" max="15106" width="9.08203125" style="1" customWidth="1"/>
    <col min="15107" max="15107" width="4.08203125" style="1" customWidth="1"/>
    <col min="15108" max="15108" width="10.75" style="1" customWidth="1"/>
    <col min="15109" max="15120" width="6.58203125" style="1" customWidth="1"/>
    <col min="15121" max="15121" width="10.5" style="1" customWidth="1"/>
    <col min="15122" max="15122" width="11.33203125" style="1" customWidth="1"/>
    <col min="15123" max="15123" width="10.5" style="1" customWidth="1"/>
    <col min="15124" max="15360" width="7.75" style="1"/>
    <col min="15361" max="15361" width="9.33203125" style="1" customWidth="1"/>
    <col min="15362" max="15362" width="9.08203125" style="1" customWidth="1"/>
    <col min="15363" max="15363" width="4.08203125" style="1" customWidth="1"/>
    <col min="15364" max="15364" width="10.75" style="1" customWidth="1"/>
    <col min="15365" max="15376" width="6.58203125" style="1" customWidth="1"/>
    <col min="15377" max="15377" width="10.5" style="1" customWidth="1"/>
    <col min="15378" max="15378" width="11.33203125" style="1" customWidth="1"/>
    <col min="15379" max="15379" width="10.5" style="1" customWidth="1"/>
    <col min="15380" max="15616" width="7.75" style="1"/>
    <col min="15617" max="15617" width="9.33203125" style="1" customWidth="1"/>
    <col min="15618" max="15618" width="9.08203125" style="1" customWidth="1"/>
    <col min="15619" max="15619" width="4.08203125" style="1" customWidth="1"/>
    <col min="15620" max="15620" width="10.75" style="1" customWidth="1"/>
    <col min="15621" max="15632" width="6.58203125" style="1" customWidth="1"/>
    <col min="15633" max="15633" width="10.5" style="1" customWidth="1"/>
    <col min="15634" max="15634" width="11.33203125" style="1" customWidth="1"/>
    <col min="15635" max="15635" width="10.5" style="1" customWidth="1"/>
    <col min="15636" max="15872" width="7.75" style="1"/>
    <col min="15873" max="15873" width="9.33203125" style="1" customWidth="1"/>
    <col min="15874" max="15874" width="9.08203125" style="1" customWidth="1"/>
    <col min="15875" max="15875" width="4.08203125" style="1" customWidth="1"/>
    <col min="15876" max="15876" width="10.75" style="1" customWidth="1"/>
    <col min="15877" max="15888" width="6.58203125" style="1" customWidth="1"/>
    <col min="15889" max="15889" width="10.5" style="1" customWidth="1"/>
    <col min="15890" max="15890" width="11.33203125" style="1" customWidth="1"/>
    <col min="15891" max="15891" width="10.5" style="1" customWidth="1"/>
    <col min="15892" max="16128" width="7.75" style="1"/>
    <col min="16129" max="16129" width="9.33203125" style="1" customWidth="1"/>
    <col min="16130" max="16130" width="9.08203125" style="1" customWidth="1"/>
    <col min="16131" max="16131" width="4.08203125" style="1" customWidth="1"/>
    <col min="16132" max="16132" width="10.75" style="1" customWidth="1"/>
    <col min="16133" max="16144" width="6.58203125" style="1" customWidth="1"/>
    <col min="16145" max="16145" width="10.5" style="1" customWidth="1"/>
    <col min="16146" max="16146" width="11.33203125" style="1" customWidth="1"/>
    <col min="16147" max="16147" width="10.5" style="1" customWidth="1"/>
    <col min="16148" max="16384" width="7.75" style="1"/>
  </cols>
  <sheetData>
    <row r="1" spans="1:19" ht="25.5" customHeight="1" thickBot="1" x14ac:dyDescent="0.3">
      <c r="A1" s="87" t="s">
        <v>85</v>
      </c>
      <c r="B1" s="88"/>
      <c r="C1" s="88"/>
      <c r="D1" s="89"/>
    </row>
    <row r="2" spans="1:19" ht="152.25" customHeight="1" thickBot="1" x14ac:dyDescent="0.3">
      <c r="A2" s="2"/>
      <c r="B2" s="90" t="s">
        <v>72</v>
      </c>
      <c r="C2" s="91"/>
      <c r="D2" s="91"/>
      <c r="E2" s="92"/>
      <c r="F2" s="92"/>
      <c r="G2" s="92"/>
      <c r="H2" s="92"/>
      <c r="I2" s="92"/>
      <c r="J2" s="92"/>
      <c r="K2" s="92"/>
      <c r="L2" s="92"/>
      <c r="M2" s="92"/>
      <c r="N2" s="92"/>
      <c r="O2" s="93"/>
    </row>
    <row r="3" spans="1:19" ht="13" thickBot="1" x14ac:dyDescent="0.3">
      <c r="B3" s="3"/>
      <c r="C3" s="3"/>
      <c r="D3" s="3"/>
      <c r="E3" s="3"/>
      <c r="F3" s="3"/>
      <c r="G3" s="3"/>
      <c r="H3" s="3"/>
      <c r="I3" s="3"/>
      <c r="J3" s="3"/>
      <c r="K3" s="3"/>
      <c r="L3" s="3"/>
      <c r="M3" s="3"/>
      <c r="N3" s="3"/>
      <c r="O3" s="3"/>
    </row>
    <row r="4" spans="1:19" ht="12.5" customHeight="1" x14ac:dyDescent="0.25">
      <c r="B4" s="94" t="s">
        <v>88</v>
      </c>
      <c r="C4" s="95"/>
      <c r="D4" s="95"/>
      <c r="E4" s="95"/>
      <c r="F4" s="95"/>
      <c r="G4" s="95"/>
      <c r="H4" s="95"/>
      <c r="I4" s="95"/>
      <c r="J4" s="95"/>
      <c r="K4" s="95"/>
      <c r="L4" s="95"/>
      <c r="M4" s="95"/>
      <c r="N4" s="95"/>
      <c r="O4" s="96"/>
    </row>
    <row r="5" spans="1:19" x14ac:dyDescent="0.25">
      <c r="B5" s="97"/>
      <c r="C5" s="98"/>
      <c r="D5" s="98"/>
      <c r="E5" s="98"/>
      <c r="F5" s="98"/>
      <c r="G5" s="98"/>
      <c r="H5" s="98"/>
      <c r="I5" s="98"/>
      <c r="J5" s="98"/>
      <c r="K5" s="98"/>
      <c r="L5" s="98"/>
      <c r="M5" s="98"/>
      <c r="N5" s="98"/>
      <c r="O5" s="99"/>
    </row>
    <row r="6" spans="1:19" x14ac:dyDescent="0.25">
      <c r="B6" s="97"/>
      <c r="C6" s="98"/>
      <c r="D6" s="98"/>
      <c r="E6" s="98"/>
      <c r="F6" s="98"/>
      <c r="G6" s="98"/>
      <c r="H6" s="98"/>
      <c r="I6" s="98"/>
      <c r="J6" s="98"/>
      <c r="K6" s="98"/>
      <c r="L6" s="98"/>
      <c r="M6" s="98"/>
      <c r="N6" s="98"/>
      <c r="O6" s="99"/>
    </row>
    <row r="7" spans="1:19" x14ac:dyDescent="0.25">
      <c r="B7" s="97"/>
      <c r="C7" s="98"/>
      <c r="D7" s="98"/>
      <c r="E7" s="98"/>
      <c r="F7" s="98"/>
      <c r="G7" s="98"/>
      <c r="H7" s="98"/>
      <c r="I7" s="98"/>
      <c r="J7" s="98"/>
      <c r="K7" s="98"/>
      <c r="L7" s="98"/>
      <c r="M7" s="98"/>
      <c r="N7" s="98"/>
      <c r="O7" s="99"/>
    </row>
    <row r="8" spans="1:19" x14ac:dyDescent="0.25">
      <c r="B8" s="97"/>
      <c r="C8" s="98"/>
      <c r="D8" s="98"/>
      <c r="E8" s="98"/>
      <c r="F8" s="98"/>
      <c r="G8" s="98"/>
      <c r="H8" s="98"/>
      <c r="I8" s="98"/>
      <c r="J8" s="98"/>
      <c r="K8" s="98"/>
      <c r="L8" s="98"/>
      <c r="M8" s="98"/>
      <c r="N8" s="98"/>
      <c r="O8" s="99"/>
    </row>
    <row r="9" spans="1:19" x14ac:dyDescent="0.25">
      <c r="B9" s="97"/>
      <c r="C9" s="98"/>
      <c r="D9" s="98"/>
      <c r="E9" s="98"/>
      <c r="F9" s="98"/>
      <c r="G9" s="98"/>
      <c r="H9" s="98"/>
      <c r="I9" s="98"/>
      <c r="J9" s="98"/>
      <c r="K9" s="98"/>
      <c r="L9" s="98"/>
      <c r="M9" s="98"/>
      <c r="N9" s="98"/>
      <c r="O9" s="99"/>
    </row>
    <row r="10" spans="1:19" ht="13" thickBot="1" x14ac:dyDescent="0.3">
      <c r="B10" s="100"/>
      <c r="C10" s="101"/>
      <c r="D10" s="101"/>
      <c r="E10" s="101"/>
      <c r="F10" s="101"/>
      <c r="G10" s="101"/>
      <c r="H10" s="101"/>
      <c r="I10" s="101"/>
      <c r="J10" s="101"/>
      <c r="K10" s="101"/>
      <c r="L10" s="101"/>
      <c r="M10" s="101"/>
      <c r="N10" s="101"/>
      <c r="O10" s="102"/>
    </row>
    <row r="11" spans="1:19" x14ac:dyDescent="0.25">
      <c r="B11" s="3"/>
      <c r="C11" s="3"/>
      <c r="D11" s="3"/>
      <c r="E11" s="3"/>
      <c r="F11" s="3"/>
      <c r="G11" s="3"/>
      <c r="H11" s="3"/>
      <c r="I11" s="3"/>
      <c r="J11" s="3"/>
      <c r="K11" s="3"/>
      <c r="L11" s="3"/>
      <c r="M11" s="3"/>
      <c r="N11" s="3"/>
      <c r="O11" s="3"/>
    </row>
    <row r="12" spans="1:19" ht="16" thickBot="1" x14ac:dyDescent="0.4">
      <c r="A12" s="4"/>
      <c r="B12" s="3"/>
      <c r="C12" s="3"/>
      <c r="D12" s="3"/>
      <c r="E12" s="3"/>
      <c r="F12" s="3"/>
      <c r="G12" s="3"/>
      <c r="H12" s="3"/>
      <c r="I12" s="3"/>
      <c r="J12" s="3"/>
      <c r="K12" s="3"/>
      <c r="L12" s="3"/>
      <c r="M12" s="3"/>
      <c r="N12" s="3"/>
      <c r="O12" s="3"/>
      <c r="P12" s="4"/>
    </row>
    <row r="13" spans="1:19" ht="47" thickBot="1" x14ac:dyDescent="0.4">
      <c r="A13" s="4"/>
      <c r="E13" s="4"/>
      <c r="F13" s="4"/>
      <c r="G13" s="4"/>
      <c r="H13" s="4"/>
      <c r="I13" s="4"/>
      <c r="J13" s="4"/>
      <c r="K13" s="4"/>
      <c r="L13" s="4"/>
      <c r="M13" s="4"/>
      <c r="N13" s="4"/>
      <c r="O13" s="4"/>
      <c r="P13" s="4"/>
      <c r="Q13" s="6" t="s">
        <v>0</v>
      </c>
      <c r="R13" s="7" t="s">
        <v>1</v>
      </c>
      <c r="S13" s="8" t="s">
        <v>2</v>
      </c>
    </row>
    <row r="14" spans="1:19" ht="31.5" thickBot="1" x14ac:dyDescent="0.4">
      <c r="A14" s="20" t="s">
        <v>32</v>
      </c>
      <c r="B14" s="9">
        <f>AVERAGE(B17:B516)</f>
        <v>79.747148522146745</v>
      </c>
      <c r="D14" s="10" t="s">
        <v>34</v>
      </c>
      <c r="E14" s="75">
        <f t="shared" ref="E14:P14" si="0">AVERAGE(E17:E46)</f>
        <v>79.448928368413661</v>
      </c>
      <c r="F14" s="75">
        <f t="shared" si="0"/>
        <v>80.061758328229189</v>
      </c>
      <c r="G14" s="75">
        <f t="shared" si="0"/>
        <v>78.711557357940663</v>
      </c>
      <c r="H14" s="75">
        <f t="shared" si="0"/>
        <v>79.053398520724542</v>
      </c>
      <c r="I14" s="75">
        <f t="shared" si="0"/>
        <v>81.584034483433541</v>
      </c>
      <c r="J14" s="75">
        <f t="shared" si="0"/>
        <v>78.876495737931691</v>
      </c>
      <c r="K14" s="75">
        <f t="shared" si="0"/>
        <v>78.744702073357374</v>
      </c>
      <c r="L14" s="75">
        <f t="shared" si="0"/>
        <v>79.146869716544941</v>
      </c>
      <c r="M14" s="75">
        <f t="shared" si="0"/>
        <v>78.676950478208411</v>
      </c>
      <c r="N14" s="75">
        <f t="shared" si="0"/>
        <v>82.347988811379764</v>
      </c>
      <c r="O14" s="75">
        <f t="shared" si="0"/>
        <v>79.633813786203973</v>
      </c>
      <c r="P14" s="75">
        <f t="shared" si="0"/>
        <v>78.26480052433908</v>
      </c>
      <c r="Q14" s="11">
        <f>AVERAGE(E14:P14)</f>
        <v>79.545941515558908</v>
      </c>
      <c r="R14" s="12">
        <f>_xlfn.STDEV.S(E14:P14)</f>
        <v>1.2385165556544646</v>
      </c>
      <c r="S14" s="13">
        <f>B15/SQRT(30)</f>
        <v>1.4558262385813807</v>
      </c>
    </row>
    <row r="15" spans="1:19" ht="31.5" thickBot="1" x14ac:dyDescent="0.4">
      <c r="A15" s="21" t="s">
        <v>33</v>
      </c>
      <c r="B15" s="14">
        <f>_xlfn.STDEV.P(B17:B516)</f>
        <v>7.9738887067892001</v>
      </c>
      <c r="D15" s="15" t="s">
        <v>35</v>
      </c>
      <c r="E15" s="76">
        <f t="shared" ref="E15:P15" si="1">_xlfn.STDEV.S(E17:E46)</f>
        <v>8.5455900772107469</v>
      </c>
      <c r="F15" s="76">
        <f t="shared" si="1"/>
        <v>7.6805893508344223</v>
      </c>
      <c r="G15" s="76">
        <f t="shared" si="1"/>
        <v>9.1564362909284736</v>
      </c>
      <c r="H15" s="76">
        <f t="shared" si="1"/>
        <v>6.7243214019181972</v>
      </c>
      <c r="I15" s="76">
        <f t="shared" si="1"/>
        <v>8.0015624359499942</v>
      </c>
      <c r="J15" s="76">
        <f t="shared" si="1"/>
        <v>8.4861662400096378</v>
      </c>
      <c r="K15" s="76">
        <f t="shared" si="1"/>
        <v>6.5195390151045549</v>
      </c>
      <c r="L15" s="76">
        <f t="shared" si="1"/>
        <v>7.8343091566345073</v>
      </c>
      <c r="M15" s="76">
        <f t="shared" si="1"/>
        <v>8.2889112632516717</v>
      </c>
      <c r="N15" s="76">
        <f t="shared" si="1"/>
        <v>7.7986742045596822</v>
      </c>
      <c r="O15" s="76">
        <f t="shared" si="1"/>
        <v>6.1450533059692951</v>
      </c>
      <c r="P15" s="76">
        <f t="shared" si="1"/>
        <v>8.6874419052440448</v>
      </c>
    </row>
    <row r="16" spans="1:19" ht="29" x14ac:dyDescent="0.35">
      <c r="B16" s="16" t="s">
        <v>3</v>
      </c>
      <c r="D16" s="17"/>
      <c r="E16" s="19" t="s">
        <v>4</v>
      </c>
      <c r="F16" s="19" t="s">
        <v>5</v>
      </c>
      <c r="G16" s="19" t="s">
        <v>6</v>
      </c>
      <c r="H16" s="19" t="s">
        <v>7</v>
      </c>
      <c r="I16" s="19" t="s">
        <v>8</v>
      </c>
      <c r="J16" s="19" t="s">
        <v>9</v>
      </c>
      <c r="K16" s="19" t="s">
        <v>10</v>
      </c>
      <c r="L16" s="19" t="s">
        <v>11</v>
      </c>
      <c r="M16" s="19" t="s">
        <v>12</v>
      </c>
      <c r="N16" s="19" t="s">
        <v>13</v>
      </c>
      <c r="O16" s="19" t="s">
        <v>14</v>
      </c>
      <c r="P16" s="19" t="s">
        <v>15</v>
      </c>
    </row>
    <row r="17" spans="2:16" ht="15.5" x14ac:dyDescent="0.35">
      <c r="B17">
        <v>81.720309228403494</v>
      </c>
      <c r="D17" s="17"/>
      <c r="E17">
        <v>67.17881680931896</v>
      </c>
      <c r="F17">
        <v>70.775977494195104</v>
      </c>
      <c r="G17">
        <v>69.904608810320497</v>
      </c>
      <c r="H17">
        <v>79.191722963587381</v>
      </c>
      <c r="I17">
        <v>68.704366842284799</v>
      </c>
      <c r="J17">
        <v>80.292293407255784</v>
      </c>
      <c r="K17">
        <v>82.760971256066114</v>
      </c>
      <c r="L17">
        <v>69.098432706668973</v>
      </c>
      <c r="M17">
        <v>82.334718374186195</v>
      </c>
      <c r="N17">
        <v>81.457519829273224</v>
      </c>
      <c r="O17">
        <v>79.224928615149111</v>
      </c>
      <c r="P17">
        <v>72.700250004418194</v>
      </c>
    </row>
    <row r="18" spans="2:16" ht="15.5" x14ac:dyDescent="0.35">
      <c r="B18">
        <v>87.830913091311231</v>
      </c>
      <c r="D18" s="17"/>
      <c r="E18">
        <v>76.488713804865256</v>
      </c>
      <c r="F18">
        <v>79.442952685058117</v>
      </c>
      <c r="G18">
        <v>86.180634954944253</v>
      </c>
      <c r="H18">
        <v>73.481415003770962</v>
      </c>
      <c r="I18">
        <v>74.005756889237091</v>
      </c>
      <c r="J18">
        <v>84.187550075585023</v>
      </c>
      <c r="K18">
        <v>75.189409673912451</v>
      </c>
      <c r="L18">
        <v>69.998905221000314</v>
      </c>
      <c r="M18">
        <v>73.864639691310003</v>
      </c>
      <c r="N18">
        <v>81.720936779747717</v>
      </c>
      <c r="O18">
        <v>78.624543877667747</v>
      </c>
      <c r="P18">
        <v>74.899499142775312</v>
      </c>
    </row>
    <row r="19" spans="2:16" ht="15.5" x14ac:dyDescent="0.35">
      <c r="B19">
        <v>66.978073138743639</v>
      </c>
      <c r="D19" s="17"/>
      <c r="E19">
        <v>72.629436746938154</v>
      </c>
      <c r="F19">
        <v>79.24275471130386</v>
      </c>
      <c r="G19">
        <v>89.786781447473913</v>
      </c>
      <c r="H19">
        <v>76.557980921352282</v>
      </c>
      <c r="I19">
        <v>91.338906915625557</v>
      </c>
      <c r="J19">
        <v>72.912962625268847</v>
      </c>
      <c r="K19">
        <v>92.074160622432828</v>
      </c>
      <c r="L19">
        <v>77.711220203200355</v>
      </c>
      <c r="M19">
        <v>74.978743416140787</v>
      </c>
      <c r="N19">
        <v>88.932747732615098</v>
      </c>
      <c r="O19">
        <v>67.350456649437547</v>
      </c>
      <c r="P19">
        <v>67.574046826921403</v>
      </c>
    </row>
    <row r="20" spans="2:16" ht="15.5" x14ac:dyDescent="0.35">
      <c r="B20">
        <v>79.17510649538599</v>
      </c>
      <c r="D20" s="17"/>
      <c r="E20">
        <v>82.800634320010431</v>
      </c>
      <c r="F20">
        <v>85.317615432431921</v>
      </c>
      <c r="G20">
        <v>67.651171977631748</v>
      </c>
      <c r="H20">
        <v>80.885211193235591</v>
      </c>
      <c r="I20">
        <v>88.705756044946611</v>
      </c>
      <c r="J20">
        <v>73.611072568455711</v>
      </c>
      <c r="K20">
        <v>80.292293407255784</v>
      </c>
      <c r="L20">
        <v>73.826786521822214</v>
      </c>
      <c r="M20">
        <v>82.540509740356356</v>
      </c>
      <c r="N20">
        <v>92.939744920004159</v>
      </c>
      <c r="O20">
        <v>79.917072273092344</v>
      </c>
      <c r="P20">
        <v>66.020848155021667</v>
      </c>
    </row>
    <row r="21" spans="2:16" ht="15.5" x14ac:dyDescent="0.35">
      <c r="B21">
        <v>84.061039362568408</v>
      </c>
      <c r="D21" s="17"/>
      <c r="E21">
        <v>89.754530765349045</v>
      </c>
      <c r="F21">
        <v>78.120256350375712</v>
      </c>
      <c r="G21">
        <v>75.851703715743497</v>
      </c>
      <c r="H21">
        <v>88.07976903161034</v>
      </c>
      <c r="I21">
        <v>78.472740116994828</v>
      </c>
      <c r="J21">
        <v>77.711220203200355</v>
      </c>
      <c r="K21">
        <v>83.578134055715054</v>
      </c>
      <c r="L21">
        <v>89.825707820709795</v>
      </c>
      <c r="M21">
        <v>74.829559000208974</v>
      </c>
      <c r="N21">
        <v>91.688862286973745</v>
      </c>
      <c r="O21">
        <v>73.311921571148559</v>
      </c>
      <c r="P21">
        <v>78.985367710702121</v>
      </c>
    </row>
    <row r="22" spans="2:16" ht="15.5" x14ac:dyDescent="0.35">
      <c r="B22">
        <v>74.921236066147685</v>
      </c>
      <c r="D22" s="17"/>
      <c r="E22">
        <v>68.637646310962737</v>
      </c>
      <c r="F22">
        <v>88.932747732615098</v>
      </c>
      <c r="G22">
        <v>76.932947396999225</v>
      </c>
      <c r="H22">
        <v>86.063346518203616</v>
      </c>
      <c r="I22">
        <v>81.679618435446173</v>
      </c>
      <c r="J22">
        <v>66.659422575030476</v>
      </c>
      <c r="K22">
        <v>71.39641658985056</v>
      </c>
      <c r="L22">
        <v>85.562851583817974</v>
      </c>
      <c r="M22">
        <v>70.579271980095655</v>
      </c>
      <c r="N22">
        <v>80.885211193235591</v>
      </c>
      <c r="O22">
        <v>72.625707818660885</v>
      </c>
      <c r="P22">
        <v>62.557783368974924</v>
      </c>
    </row>
    <row r="23" spans="2:16" ht="15.5" x14ac:dyDescent="0.35">
      <c r="B23">
        <v>75.851703715743497</v>
      </c>
      <c r="D23" s="17"/>
      <c r="E23">
        <v>85.149340722709894</v>
      </c>
      <c r="F23">
        <v>74.828058333951049</v>
      </c>
      <c r="G23">
        <v>88.022889232961461</v>
      </c>
      <c r="H23">
        <v>81.030057319439948</v>
      </c>
      <c r="I23">
        <v>76.371752786217257</v>
      </c>
      <c r="J23">
        <v>88.860060916049406</v>
      </c>
      <c r="K23">
        <v>75.772395777748898</v>
      </c>
      <c r="L23">
        <v>62.471053954213858</v>
      </c>
      <c r="M23">
        <v>78.543726178468205</v>
      </c>
      <c r="N23">
        <v>75.538337316247635</v>
      </c>
      <c r="O23">
        <v>75.772395777748898</v>
      </c>
      <c r="P23">
        <v>81.940188667504117</v>
      </c>
    </row>
    <row r="24" spans="2:16" ht="15.5" x14ac:dyDescent="0.35">
      <c r="B24">
        <v>85.274941941024736</v>
      </c>
      <c r="D24" s="17"/>
      <c r="E24">
        <v>67.651171977631748</v>
      </c>
      <c r="F24">
        <v>77.711220203200355</v>
      </c>
      <c r="G24">
        <v>85.342062650015578</v>
      </c>
      <c r="H24">
        <v>72.428784025833011</v>
      </c>
      <c r="I24">
        <v>76.557980921352282</v>
      </c>
      <c r="J24">
        <v>94.884426491335034</v>
      </c>
      <c r="K24">
        <v>79.483425199287012</v>
      </c>
      <c r="L24">
        <v>67.272967700846493</v>
      </c>
      <c r="M24">
        <v>79.24275471130386</v>
      </c>
      <c r="N24">
        <v>88.870229066815227</v>
      </c>
      <c r="O24">
        <v>73.821838870644569</v>
      </c>
      <c r="P24">
        <v>74.527188391657546</v>
      </c>
    </row>
    <row r="25" spans="2:16" ht="15.5" x14ac:dyDescent="0.35">
      <c r="B25">
        <v>88.07976903161034</v>
      </c>
      <c r="D25" s="17"/>
      <c r="E25">
        <v>88.473780326312408</v>
      </c>
      <c r="F25">
        <v>83.419208951527253</v>
      </c>
      <c r="G25">
        <v>84.104949766770005</v>
      </c>
      <c r="H25">
        <v>88.379993232665583</v>
      </c>
      <c r="I25">
        <v>87.315538823604584</v>
      </c>
      <c r="J25">
        <v>88.778042683843523</v>
      </c>
      <c r="K25">
        <v>76.857732185162604</v>
      </c>
      <c r="L25">
        <v>76.260839907336049</v>
      </c>
      <c r="M25">
        <v>86.063346518203616</v>
      </c>
      <c r="N25">
        <v>84.635749064618722</v>
      </c>
      <c r="O25">
        <v>80.980708136921749</v>
      </c>
      <c r="P25">
        <v>86.914706318639219</v>
      </c>
    </row>
    <row r="26" spans="2:16" ht="15.5" x14ac:dyDescent="0.35">
      <c r="B26">
        <v>78.624543877667747</v>
      </c>
      <c r="D26" s="17"/>
      <c r="E26">
        <v>91.441770766396075</v>
      </c>
      <c r="F26">
        <v>86.114032657933421</v>
      </c>
      <c r="G26">
        <v>82.011493052123114</v>
      </c>
      <c r="H26">
        <v>86.708924047416076</v>
      </c>
      <c r="I26">
        <v>83.035456757061183</v>
      </c>
      <c r="J26">
        <v>73.311921571148559</v>
      </c>
      <c r="K26">
        <v>75.103335095336661</v>
      </c>
      <c r="L26">
        <v>89.707091521704569</v>
      </c>
      <c r="M26">
        <v>87.015732990112156</v>
      </c>
      <c r="N26">
        <v>91.704905773513019</v>
      </c>
      <c r="O26">
        <v>83.804134394158609</v>
      </c>
      <c r="P26">
        <v>74.153040461242199</v>
      </c>
    </row>
    <row r="27" spans="2:16" ht="15.5" x14ac:dyDescent="0.35">
      <c r="B27">
        <v>62.471053954213858</v>
      </c>
      <c r="D27" s="17"/>
      <c r="E27">
        <v>62.557783368974924</v>
      </c>
      <c r="F27">
        <v>95.747864381410182</v>
      </c>
      <c r="G27">
        <v>91.175834515597671</v>
      </c>
      <c r="H27">
        <v>69.998905221000314</v>
      </c>
      <c r="I27">
        <v>83.804134394158609</v>
      </c>
      <c r="J27">
        <v>88.294664439745247</v>
      </c>
      <c r="K27">
        <v>80.966538209468126</v>
      </c>
      <c r="L27">
        <v>81.013404471450485</v>
      </c>
      <c r="M27">
        <v>66.66433384642005</v>
      </c>
      <c r="N27">
        <v>82.964552550110966</v>
      </c>
      <c r="O27">
        <v>77.316845110617578</v>
      </c>
      <c r="P27">
        <v>69.542939147213474</v>
      </c>
    </row>
    <row r="28" spans="2:16" ht="15.5" x14ac:dyDescent="0.35">
      <c r="B28">
        <v>85.010824679629877</v>
      </c>
      <c r="D28" s="17"/>
      <c r="E28">
        <v>80.563795765629038</v>
      </c>
      <c r="F28">
        <v>72.584416759200394</v>
      </c>
      <c r="G28">
        <v>88.051283657550812</v>
      </c>
      <c r="H28">
        <v>78.338516888907179</v>
      </c>
      <c r="I28">
        <v>74.127429090440273</v>
      </c>
      <c r="J28">
        <v>69.542939147213474</v>
      </c>
      <c r="K28">
        <v>88.870229066815227</v>
      </c>
      <c r="L28">
        <v>79.483425199287012</v>
      </c>
      <c r="M28">
        <v>73.486544553888962</v>
      </c>
      <c r="N28">
        <v>79.483425199287012</v>
      </c>
      <c r="O28">
        <v>73.486544553888962</v>
      </c>
      <c r="P28">
        <v>78.310368027887307</v>
      </c>
    </row>
    <row r="29" spans="2:16" ht="15.5" x14ac:dyDescent="0.35">
      <c r="B29">
        <v>71.666481946595013</v>
      </c>
      <c r="D29" s="17"/>
      <c r="E29">
        <v>86.114032657933421</v>
      </c>
      <c r="F29">
        <v>90.021194611908868</v>
      </c>
      <c r="G29">
        <v>94.133838703855872</v>
      </c>
      <c r="H29">
        <v>89.133018465945497</v>
      </c>
      <c r="I29">
        <v>88.705756044946611</v>
      </c>
      <c r="J29">
        <v>92.411655916366726</v>
      </c>
      <c r="K29">
        <v>94.901743270456791</v>
      </c>
      <c r="L29">
        <v>83.339573595440015</v>
      </c>
      <c r="M29">
        <v>61.437722453847528</v>
      </c>
      <c r="N29">
        <v>78.338516888907179</v>
      </c>
      <c r="O29">
        <v>91.811207514256239</v>
      </c>
      <c r="P29">
        <v>72.700250004418194</v>
      </c>
    </row>
    <row r="30" spans="2:16" ht="15.5" x14ac:dyDescent="0.35">
      <c r="B30">
        <v>85.317615432431921</v>
      </c>
      <c r="D30" s="17"/>
      <c r="E30">
        <v>80.14290890248958</v>
      </c>
      <c r="F30">
        <v>80.936943251872435</v>
      </c>
      <c r="G30">
        <v>62.471053954213858</v>
      </c>
      <c r="H30">
        <v>74.921236066147685</v>
      </c>
      <c r="I30">
        <v>74.241406966466457</v>
      </c>
      <c r="J30">
        <v>74.899499142775312</v>
      </c>
      <c r="K30">
        <v>81.078215063898824</v>
      </c>
      <c r="L30">
        <v>82.158376446459442</v>
      </c>
      <c r="M30">
        <v>72.039593053050339</v>
      </c>
      <c r="N30">
        <v>70.139076544437557</v>
      </c>
      <c r="O30">
        <v>73.821838870644569</v>
      </c>
      <c r="P30">
        <v>74.541103660594672</v>
      </c>
    </row>
    <row r="31" spans="2:16" ht="15.5" x14ac:dyDescent="0.35">
      <c r="B31">
        <v>74.127429090440273</v>
      </c>
      <c r="D31" s="17"/>
      <c r="E31">
        <v>78.035218595759943</v>
      </c>
      <c r="F31">
        <v>75.759717421606183</v>
      </c>
      <c r="G31">
        <v>63.471207087859511</v>
      </c>
      <c r="H31">
        <v>73.707415342214517</v>
      </c>
      <c r="I31">
        <v>75.572616171557456</v>
      </c>
      <c r="J31">
        <v>76.083106452715583</v>
      </c>
      <c r="K31">
        <v>80.621485014562495</v>
      </c>
      <c r="L31">
        <v>66.659422575030476</v>
      </c>
      <c r="M31">
        <v>81.611488187336363</v>
      </c>
      <c r="N31">
        <v>75.985535861109383</v>
      </c>
      <c r="O31">
        <v>79.224928615149111</v>
      </c>
      <c r="P31">
        <v>80.130667103803717</v>
      </c>
    </row>
    <row r="32" spans="2:16" ht="15.5" x14ac:dyDescent="0.35">
      <c r="B32">
        <v>65.435133567079902</v>
      </c>
      <c r="D32" s="17"/>
      <c r="E32">
        <v>84.76520654046908</v>
      </c>
      <c r="F32">
        <v>66.357579473406076</v>
      </c>
      <c r="G32">
        <v>70.465694281738251</v>
      </c>
      <c r="H32">
        <v>86.721111276419833</v>
      </c>
      <c r="I32">
        <v>98.455612007528543</v>
      </c>
      <c r="J32">
        <v>76.931637724628672</v>
      </c>
      <c r="K32">
        <v>76.371752786217257</v>
      </c>
      <c r="L32">
        <v>73.921965142362751</v>
      </c>
      <c r="M32">
        <v>72.912962625268847</v>
      </c>
      <c r="N32">
        <v>82.329607013962232</v>
      </c>
      <c r="O32">
        <v>79.10432961769402</v>
      </c>
      <c r="P32">
        <v>78.373514245031402</v>
      </c>
    </row>
    <row r="33" spans="2:26" ht="15.5" x14ac:dyDescent="0.35">
      <c r="B33">
        <v>68.5411853028927</v>
      </c>
      <c r="D33" s="17"/>
      <c r="E33">
        <v>86.69240762363188</v>
      </c>
      <c r="F33">
        <v>73.009405443444848</v>
      </c>
      <c r="G33">
        <v>76.260839907336049</v>
      </c>
      <c r="H33">
        <v>78.404127836693078</v>
      </c>
      <c r="I33">
        <v>94.971665223129094</v>
      </c>
      <c r="J33">
        <v>73.826786521822214</v>
      </c>
      <c r="K33">
        <v>75.989701346843503</v>
      </c>
      <c r="L33">
        <v>87.870548870414495</v>
      </c>
      <c r="M33">
        <v>80.54600604926236</v>
      </c>
      <c r="N33">
        <v>82.406977728242055</v>
      </c>
      <c r="O33">
        <v>89.595587471267208</v>
      </c>
      <c r="P33">
        <v>80.170448402059264</v>
      </c>
    </row>
    <row r="34" spans="2:26" ht="15.5" x14ac:dyDescent="0.35">
      <c r="B34">
        <v>78.778330336790532</v>
      </c>
      <c r="D34" s="17"/>
      <c r="E34">
        <v>90.375624697189778</v>
      </c>
      <c r="F34">
        <v>87.830913091311231</v>
      </c>
      <c r="G34">
        <v>66.66433384642005</v>
      </c>
      <c r="H34">
        <v>76.083106452715583</v>
      </c>
      <c r="I34">
        <v>76.488713804865256</v>
      </c>
      <c r="J34">
        <v>81.940188667504117</v>
      </c>
      <c r="K34">
        <v>79.483425199287012</v>
      </c>
      <c r="L34">
        <v>76.256738086231053</v>
      </c>
      <c r="M34">
        <v>77.572522261179984</v>
      </c>
      <c r="N34">
        <v>74.179379427805543</v>
      </c>
      <c r="O34">
        <v>93.713724911212921</v>
      </c>
      <c r="P34">
        <v>81.720309228403494</v>
      </c>
    </row>
    <row r="35" spans="2:26" ht="15.5" x14ac:dyDescent="0.35">
      <c r="B35">
        <v>88.870229066815227</v>
      </c>
      <c r="D35" s="17"/>
      <c r="E35">
        <v>85.551955837290734</v>
      </c>
      <c r="F35">
        <v>75.240632415516302</v>
      </c>
      <c r="G35">
        <v>82.406977728242055</v>
      </c>
      <c r="H35">
        <v>78.168041202006862</v>
      </c>
      <c r="I35">
        <v>84.848770913667977</v>
      </c>
      <c r="J35">
        <v>78.353523551486433</v>
      </c>
      <c r="K35">
        <v>86.180634954944253</v>
      </c>
      <c r="L35">
        <v>84.185440047876909</v>
      </c>
      <c r="M35">
        <v>87.309954526135698</v>
      </c>
      <c r="N35">
        <v>58.863343130797148</v>
      </c>
      <c r="O35">
        <v>83.340919647598639</v>
      </c>
      <c r="P35">
        <v>89.754530765349045</v>
      </c>
    </row>
    <row r="36" spans="2:26" ht="15.5" x14ac:dyDescent="0.35">
      <c r="B36">
        <v>81.808730303309858</v>
      </c>
      <c r="D36" s="17"/>
      <c r="E36">
        <v>88.705756044946611</v>
      </c>
      <c r="F36">
        <v>85.274941941024736</v>
      </c>
      <c r="G36">
        <v>68.425624906085432</v>
      </c>
      <c r="H36">
        <v>66.315451678819954</v>
      </c>
      <c r="I36">
        <v>89.567993402015418</v>
      </c>
      <c r="J36">
        <v>79.191722963587381</v>
      </c>
      <c r="K36">
        <v>77.834638634230942</v>
      </c>
      <c r="L36">
        <v>82.540509740356356</v>
      </c>
      <c r="M36">
        <v>75.240632415516302</v>
      </c>
      <c r="N36">
        <v>77.76663571537938</v>
      </c>
      <c r="O36">
        <v>75.772395777748898</v>
      </c>
      <c r="P36">
        <v>83.440673026489094</v>
      </c>
    </row>
    <row r="37" spans="2:26" ht="15.5" x14ac:dyDescent="0.35">
      <c r="B37">
        <v>74.488462107256055</v>
      </c>
      <c r="D37" s="17"/>
      <c r="E37">
        <v>69.914103935007006</v>
      </c>
      <c r="F37">
        <v>81.013404471450485</v>
      </c>
      <c r="G37">
        <v>83.578134055715054</v>
      </c>
      <c r="H37">
        <v>79.10432961769402</v>
      </c>
      <c r="I37">
        <v>64.747773851267993</v>
      </c>
      <c r="J37">
        <v>66.037728376686573</v>
      </c>
      <c r="K37">
        <v>64.747773851267993</v>
      </c>
      <c r="L37">
        <v>84.185440047876909</v>
      </c>
      <c r="M37">
        <v>77.982831700937822</v>
      </c>
      <c r="N37">
        <v>87.870548870414495</v>
      </c>
      <c r="O37">
        <v>88.294664439745247</v>
      </c>
      <c r="P37">
        <v>71.122967912815511</v>
      </c>
    </row>
    <row r="38" spans="2:26" ht="15.5" x14ac:dyDescent="0.35">
      <c r="B38">
        <v>86.407481123460457</v>
      </c>
      <c r="D38" s="17"/>
      <c r="E38">
        <v>76.721753632300533</v>
      </c>
      <c r="F38">
        <v>67.272967700846493</v>
      </c>
      <c r="G38">
        <v>74.066365616163239</v>
      </c>
      <c r="H38">
        <v>81.013404471450485</v>
      </c>
      <c r="I38">
        <v>70.236447047209367</v>
      </c>
      <c r="J38">
        <v>73.311921571148559</v>
      </c>
      <c r="K38">
        <v>77.342074493644759</v>
      </c>
      <c r="L38">
        <v>81.940188667504117</v>
      </c>
      <c r="M38">
        <v>70.579271980095655</v>
      </c>
      <c r="N38">
        <v>79.174497133935802</v>
      </c>
      <c r="O38">
        <v>74.879990481422283</v>
      </c>
      <c r="P38">
        <v>74.978743416140787</v>
      </c>
    </row>
    <row r="39" spans="2:26" ht="15.5" x14ac:dyDescent="0.35">
      <c r="B39">
        <v>72.14433046290651</v>
      </c>
      <c r="E39">
        <v>66.66433384642005</v>
      </c>
      <c r="F39">
        <v>79.10432961769402</v>
      </c>
      <c r="G39">
        <v>82.964552550110966</v>
      </c>
      <c r="H39">
        <v>68.576928444672376</v>
      </c>
      <c r="I39">
        <v>81.679618435446173</v>
      </c>
      <c r="J39">
        <v>81.013404471450485</v>
      </c>
      <c r="K39">
        <v>78.778330336790532</v>
      </c>
      <c r="L39">
        <v>87.309954526135698</v>
      </c>
      <c r="M39">
        <v>78.062958184164017</v>
      </c>
      <c r="N39">
        <v>74.527188391657546</v>
      </c>
      <c r="O39">
        <v>75.186481100972742</v>
      </c>
      <c r="P39">
        <v>74.241406966466457</v>
      </c>
    </row>
    <row r="40" spans="2:26" ht="15.5" x14ac:dyDescent="0.35">
      <c r="B40">
        <v>91.167721822857857</v>
      </c>
      <c r="E40">
        <v>78.035218595759943</v>
      </c>
      <c r="F40">
        <v>85.36732841283083</v>
      </c>
      <c r="G40">
        <v>82.834494807757437</v>
      </c>
      <c r="H40">
        <v>73.707415342214517</v>
      </c>
      <c r="I40">
        <v>81.151747710537165</v>
      </c>
      <c r="J40">
        <v>89.482209861744195</v>
      </c>
      <c r="K40">
        <v>79.778128767502494</v>
      </c>
      <c r="L40">
        <v>73.311921571148559</v>
      </c>
      <c r="M40">
        <v>84.010998964076862</v>
      </c>
      <c r="N40">
        <v>91.688862286973745</v>
      </c>
      <c r="O40">
        <v>79.623796611558646</v>
      </c>
      <c r="P40">
        <v>75.103335095336661</v>
      </c>
    </row>
    <row r="41" spans="2:26" ht="15.5" x14ac:dyDescent="0.35">
      <c r="B41">
        <v>88.051283657550812</v>
      </c>
      <c r="E41">
        <v>77.724607965210453</v>
      </c>
      <c r="F41">
        <v>79.778128767502494</v>
      </c>
      <c r="G41">
        <v>83.241675585741177</v>
      </c>
      <c r="H41">
        <v>80.352310962625779</v>
      </c>
      <c r="I41">
        <v>86.462450983235613</v>
      </c>
      <c r="J41">
        <v>69.428270055213943</v>
      </c>
      <c r="K41">
        <v>73.921965142362751</v>
      </c>
      <c r="L41">
        <v>82.158376446459442</v>
      </c>
      <c r="M41">
        <v>98.455612007528543</v>
      </c>
      <c r="N41">
        <v>89.786781447473913</v>
      </c>
      <c r="O41">
        <v>82.784372554742731</v>
      </c>
      <c r="P41">
        <v>92.328709999565035</v>
      </c>
      <c r="Z41" s="18" t="s">
        <v>16</v>
      </c>
    </row>
    <row r="42" spans="2:26" ht="15.5" x14ac:dyDescent="0.35">
      <c r="B42">
        <v>80.170448402059264</v>
      </c>
      <c r="E42">
        <v>81.720936779747717</v>
      </c>
      <c r="F42">
        <v>72.724351614015177</v>
      </c>
      <c r="G42">
        <v>79.17510649538599</v>
      </c>
      <c r="H42">
        <v>68.637646310962737</v>
      </c>
      <c r="I42">
        <v>81.457519829273224</v>
      </c>
      <c r="J42">
        <v>85.475121724884957</v>
      </c>
      <c r="K42">
        <v>75.538337316247635</v>
      </c>
      <c r="L42">
        <v>79.331239450839348</v>
      </c>
      <c r="M42">
        <v>75.284397300565615</v>
      </c>
      <c r="N42">
        <v>90.375624697189778</v>
      </c>
      <c r="O42">
        <v>87.142461981857195</v>
      </c>
      <c r="P42">
        <v>82.760971256066114</v>
      </c>
    </row>
    <row r="43" spans="2:26" ht="15.5" x14ac:dyDescent="0.35">
      <c r="B43">
        <v>83.362965799169615</v>
      </c>
      <c r="E43">
        <v>63.892485033720732</v>
      </c>
      <c r="F43">
        <v>66.020848155021667</v>
      </c>
      <c r="G43">
        <v>74.879990481422283</v>
      </c>
      <c r="H43">
        <v>93.713724911212921</v>
      </c>
      <c r="I43">
        <v>91.36737409979105</v>
      </c>
      <c r="J43">
        <v>64.675523592159152</v>
      </c>
      <c r="K43">
        <v>79.174497133935802</v>
      </c>
      <c r="L43">
        <v>92.653799785766751</v>
      </c>
      <c r="M43">
        <v>98.455612007528543</v>
      </c>
      <c r="N43">
        <v>76.147143974667415</v>
      </c>
      <c r="O43">
        <v>76.61830770492088</v>
      </c>
      <c r="P43">
        <v>100.31418262049556</v>
      </c>
    </row>
    <row r="44" spans="2:26" ht="15.5" x14ac:dyDescent="0.35">
      <c r="B44">
        <v>88.185434126062319</v>
      </c>
      <c r="E44">
        <v>83.362965799169615</v>
      </c>
      <c r="F44">
        <v>87.706385076744482</v>
      </c>
      <c r="G44">
        <v>88.932747732615098</v>
      </c>
      <c r="H44">
        <v>77.951854311395437</v>
      </c>
      <c r="I44">
        <v>80.932013790588826</v>
      </c>
      <c r="J44">
        <v>74.462832546560094</v>
      </c>
      <c r="K44">
        <v>79.778128767502494</v>
      </c>
      <c r="L44">
        <v>66.66433384642005</v>
      </c>
      <c r="M44">
        <v>82.800634320010431</v>
      </c>
      <c r="N44">
        <v>92.074160622432828</v>
      </c>
      <c r="O44">
        <v>85.36732841283083</v>
      </c>
      <c r="P44">
        <v>67.17881680931896</v>
      </c>
    </row>
    <row r="45" spans="2:26" ht="15.5" x14ac:dyDescent="0.35">
      <c r="B45">
        <v>81.013404471450485</v>
      </c>
      <c r="E45">
        <v>88.379993232665583</v>
      </c>
      <c r="F45">
        <v>92.074160622432828</v>
      </c>
      <c r="G45">
        <v>81.720936779747717</v>
      </c>
      <c r="H45">
        <v>82.334718374186195</v>
      </c>
      <c r="I45">
        <v>74.462832546560094</v>
      </c>
      <c r="J45">
        <v>94.843171811662614</v>
      </c>
      <c r="K45">
        <v>63.836387400515378</v>
      </c>
      <c r="L45">
        <v>86.145219231257215</v>
      </c>
      <c r="M45">
        <v>68.704366842284799</v>
      </c>
      <c r="N45">
        <v>79.778128767502494</v>
      </c>
      <c r="O45">
        <v>76.721753632300533</v>
      </c>
      <c r="P45">
        <v>91.811207514256239</v>
      </c>
    </row>
    <row r="46" spans="2:26" ht="15.5" x14ac:dyDescent="0.35">
      <c r="B46">
        <v>81.679618435446173</v>
      </c>
      <c r="E46">
        <v>83.340919647598639</v>
      </c>
      <c r="F46">
        <v>84.122412065044045</v>
      </c>
      <c r="G46">
        <v>60.636785039678216</v>
      </c>
      <c r="H46">
        <v>81.611488187336363</v>
      </c>
      <c r="I46">
        <v>88.051283657550812</v>
      </c>
      <c r="J46">
        <v>74.879990481422283</v>
      </c>
      <c r="K46">
        <v>74.63880158145912</v>
      </c>
      <c r="L46">
        <v>81.540356606710702</v>
      </c>
      <c r="M46">
        <v>87.157068466767669</v>
      </c>
      <c r="N46">
        <v>88.185434126062319</v>
      </c>
      <c r="O46">
        <v>79.773226591059938</v>
      </c>
      <c r="P46">
        <v>89.145951480604708</v>
      </c>
    </row>
    <row r="47" spans="2:26" ht="15.5" x14ac:dyDescent="0.35">
      <c r="B47">
        <v>87.502530934289098</v>
      </c>
    </row>
    <row r="48" spans="2:26" ht="15.5" x14ac:dyDescent="0.35">
      <c r="B48">
        <v>74.899499142775312</v>
      </c>
    </row>
    <row r="49" spans="2:2" ht="15.5" x14ac:dyDescent="0.35">
      <c r="B49">
        <v>77.982831700937822</v>
      </c>
    </row>
    <row r="50" spans="2:2" ht="15.5" x14ac:dyDescent="0.35">
      <c r="B50">
        <v>76.427959558786824</v>
      </c>
    </row>
    <row r="51" spans="2:2" ht="15.5" x14ac:dyDescent="0.35">
      <c r="B51">
        <v>94.843171811662614</v>
      </c>
    </row>
    <row r="52" spans="2:2" ht="15.5" x14ac:dyDescent="0.35">
      <c r="B52">
        <v>91.688862286973745</v>
      </c>
    </row>
    <row r="53" spans="2:2" ht="15.5" x14ac:dyDescent="0.35">
      <c r="B53">
        <v>79.197261786321178</v>
      </c>
    </row>
    <row r="54" spans="2:2" ht="15.5" x14ac:dyDescent="0.35">
      <c r="B54">
        <v>94.133838703855872</v>
      </c>
    </row>
    <row r="55" spans="2:2" ht="15.5" x14ac:dyDescent="0.35">
      <c r="B55">
        <v>83.532195478328504</v>
      </c>
    </row>
    <row r="56" spans="2:2" ht="15.5" x14ac:dyDescent="0.35">
      <c r="B56">
        <v>89.707091521704569</v>
      </c>
    </row>
    <row r="57" spans="2:2" ht="15.5" x14ac:dyDescent="0.35">
      <c r="B57">
        <v>85.428037184174173</v>
      </c>
    </row>
    <row r="58" spans="2:2" ht="15.5" x14ac:dyDescent="0.35">
      <c r="B58">
        <v>79.423926055897027</v>
      </c>
    </row>
    <row r="59" spans="2:2" ht="15.5" x14ac:dyDescent="0.35">
      <c r="B59">
        <v>76.083106452715583</v>
      </c>
    </row>
    <row r="60" spans="2:2" ht="15.5" x14ac:dyDescent="0.35">
      <c r="B60">
        <v>79.623796611558646</v>
      </c>
    </row>
    <row r="61" spans="2:2" ht="15.5" x14ac:dyDescent="0.35">
      <c r="B61">
        <v>76.131327861803584</v>
      </c>
    </row>
    <row r="62" spans="2:2" ht="15.5" x14ac:dyDescent="0.35">
      <c r="B62">
        <v>66.659422575030476</v>
      </c>
    </row>
    <row r="63" spans="2:2" ht="15.5" x14ac:dyDescent="0.35">
      <c r="B63">
        <v>89.786781447473913</v>
      </c>
    </row>
    <row r="64" spans="2:2" ht="15.5" x14ac:dyDescent="0.35">
      <c r="B64">
        <v>80.398258634959348</v>
      </c>
    </row>
    <row r="65" spans="2:2" ht="15.5" x14ac:dyDescent="0.35">
      <c r="B65">
        <v>87.315538823604584</v>
      </c>
    </row>
    <row r="66" spans="2:2" ht="15.5" x14ac:dyDescent="0.35">
      <c r="B66">
        <v>89.133018465945497</v>
      </c>
    </row>
    <row r="67" spans="2:2" ht="15.5" x14ac:dyDescent="0.35">
      <c r="B67">
        <v>85.983711162116379</v>
      </c>
    </row>
    <row r="68" spans="2:2" ht="15.5" x14ac:dyDescent="0.35">
      <c r="B68">
        <v>82.784372554742731</v>
      </c>
    </row>
    <row r="69" spans="2:2" ht="15.5" x14ac:dyDescent="0.35">
      <c r="B69">
        <v>82.760971256066114</v>
      </c>
    </row>
    <row r="70" spans="2:2" ht="15.5" x14ac:dyDescent="0.35">
      <c r="B70">
        <v>80.939417077461258</v>
      </c>
    </row>
    <row r="71" spans="2:2" ht="15.5" x14ac:dyDescent="0.35">
      <c r="B71">
        <v>81.214239091495983</v>
      </c>
    </row>
    <row r="72" spans="2:2" ht="15.5" x14ac:dyDescent="0.35">
      <c r="B72">
        <v>76.932947396999225</v>
      </c>
    </row>
    <row r="73" spans="2:2" ht="15.5" x14ac:dyDescent="0.35">
      <c r="B73">
        <v>85.475121724884957</v>
      </c>
    </row>
    <row r="74" spans="2:2" ht="15.5" x14ac:dyDescent="0.35">
      <c r="B74">
        <v>91.440060916356742</v>
      </c>
    </row>
    <row r="75" spans="2:2" ht="15.5" x14ac:dyDescent="0.35">
      <c r="B75">
        <v>83.804134394158609</v>
      </c>
    </row>
    <row r="76" spans="2:2" ht="15.5" x14ac:dyDescent="0.35">
      <c r="B76">
        <v>89.480972948949784</v>
      </c>
    </row>
    <row r="77" spans="2:2" ht="15.5" x14ac:dyDescent="0.35">
      <c r="B77">
        <v>79.773226591059938</v>
      </c>
    </row>
    <row r="78" spans="2:2" ht="15.5" x14ac:dyDescent="0.35">
      <c r="B78">
        <v>83.142267814837396</v>
      </c>
    </row>
    <row r="79" spans="2:2" ht="15.5" x14ac:dyDescent="0.35">
      <c r="B79">
        <v>91.066476872656494</v>
      </c>
    </row>
    <row r="80" spans="2:2" ht="15.5" x14ac:dyDescent="0.35">
      <c r="B80">
        <v>74.110585248563439</v>
      </c>
    </row>
    <row r="81" spans="2:2" ht="15.5" x14ac:dyDescent="0.35">
      <c r="B81">
        <v>76.857732185162604</v>
      </c>
    </row>
    <row r="82" spans="2:2" ht="15.5" x14ac:dyDescent="0.35">
      <c r="B82">
        <v>73.04340235539712</v>
      </c>
    </row>
    <row r="83" spans="2:2" ht="15.5" x14ac:dyDescent="0.35">
      <c r="B83">
        <v>79.24275471130386</v>
      </c>
    </row>
    <row r="84" spans="2:2" ht="15.5" x14ac:dyDescent="0.35">
      <c r="B84">
        <v>81.459384293411858</v>
      </c>
    </row>
    <row r="85" spans="2:2" ht="15.5" x14ac:dyDescent="0.35">
      <c r="B85">
        <v>95.747864381410182</v>
      </c>
    </row>
    <row r="86" spans="2:2" ht="15.5" x14ac:dyDescent="0.35">
      <c r="B86">
        <v>81.720936779747717</v>
      </c>
    </row>
    <row r="87" spans="2:2" ht="15.5" x14ac:dyDescent="0.35">
      <c r="B87">
        <v>85.193078322918154</v>
      </c>
    </row>
    <row r="88" spans="2:2" ht="15.5" x14ac:dyDescent="0.35">
      <c r="B88">
        <v>79.716892489232123</v>
      </c>
    </row>
    <row r="89" spans="2:2" ht="15.5" x14ac:dyDescent="0.35">
      <c r="B89">
        <v>81.968564902199432</v>
      </c>
    </row>
    <row r="90" spans="2:2" ht="15.5" x14ac:dyDescent="0.35">
      <c r="B90">
        <v>86.063346518203616</v>
      </c>
    </row>
    <row r="91" spans="2:2" ht="15.5" x14ac:dyDescent="0.35">
      <c r="B91">
        <v>81.519165380159393</v>
      </c>
    </row>
    <row r="92" spans="2:2" ht="15.5" x14ac:dyDescent="0.35">
      <c r="B92">
        <v>67.091832736041397</v>
      </c>
    </row>
    <row r="93" spans="2:2" ht="15.5" x14ac:dyDescent="0.35">
      <c r="B93">
        <v>88.023907867027447</v>
      </c>
    </row>
    <row r="94" spans="2:2" ht="15.5" x14ac:dyDescent="0.35">
      <c r="B94">
        <v>85.357378540793434</v>
      </c>
    </row>
    <row r="95" spans="2:2" ht="15.5" x14ac:dyDescent="0.35">
      <c r="B95">
        <v>89.754530765349045</v>
      </c>
    </row>
    <row r="96" spans="2:2" ht="15.5" x14ac:dyDescent="0.35">
      <c r="B96">
        <v>77.09894836996682</v>
      </c>
    </row>
    <row r="97" spans="2:2" ht="15.5" x14ac:dyDescent="0.35">
      <c r="B97">
        <v>77.413751771091484</v>
      </c>
    </row>
    <row r="98" spans="2:2" ht="15.5" x14ac:dyDescent="0.35">
      <c r="B98">
        <v>75.103335095336661</v>
      </c>
    </row>
    <row r="99" spans="2:2" ht="15.5" x14ac:dyDescent="0.35">
      <c r="B99">
        <v>82.276028681080788</v>
      </c>
    </row>
    <row r="100" spans="2:2" ht="15.5" x14ac:dyDescent="0.35">
      <c r="B100">
        <v>78.338516888907179</v>
      </c>
    </row>
    <row r="101" spans="2:2" ht="15.5" x14ac:dyDescent="0.35">
      <c r="B101">
        <v>73.821838870644569</v>
      </c>
    </row>
    <row r="102" spans="2:2" ht="15.5" x14ac:dyDescent="0.35">
      <c r="B102">
        <v>80.352310962625779</v>
      </c>
    </row>
    <row r="103" spans="2:2" ht="15.5" x14ac:dyDescent="0.35">
      <c r="B103">
        <v>91.441770766396075</v>
      </c>
    </row>
    <row r="104" spans="2:2" ht="15.5" x14ac:dyDescent="0.35">
      <c r="B104">
        <v>68.425624906085432</v>
      </c>
    </row>
    <row r="105" spans="2:2" ht="15.5" x14ac:dyDescent="0.35">
      <c r="B105">
        <v>73.864639691310003</v>
      </c>
    </row>
    <row r="106" spans="2:2" ht="15.5" x14ac:dyDescent="0.35">
      <c r="B106">
        <v>77.332370185176842</v>
      </c>
    </row>
    <row r="107" spans="2:2" ht="15.5" x14ac:dyDescent="0.35">
      <c r="B107">
        <v>79.9115607351996</v>
      </c>
    </row>
    <row r="108" spans="2:2" ht="15.5" x14ac:dyDescent="0.35">
      <c r="B108">
        <v>89.567993402015418</v>
      </c>
    </row>
    <row r="109" spans="2:2" ht="15.5" x14ac:dyDescent="0.35">
      <c r="B109">
        <v>79.778128767502494</v>
      </c>
    </row>
    <row r="110" spans="2:2" ht="15.5" x14ac:dyDescent="0.35">
      <c r="B110">
        <v>83.035456757061183</v>
      </c>
    </row>
    <row r="111" spans="2:2" ht="15.5" x14ac:dyDescent="0.35">
      <c r="B111">
        <v>90.13213477563113</v>
      </c>
    </row>
    <row r="112" spans="2:2" ht="15.5" x14ac:dyDescent="0.35">
      <c r="B112">
        <v>80.651562004350126</v>
      </c>
    </row>
    <row r="113" spans="2:2" ht="15.5" x14ac:dyDescent="0.35">
      <c r="B113">
        <v>75.572616171557456</v>
      </c>
    </row>
    <row r="114" spans="2:2" ht="15.5" x14ac:dyDescent="0.35">
      <c r="B114">
        <v>69.104635460535064</v>
      </c>
    </row>
    <row r="115" spans="2:2" ht="15.5" x14ac:dyDescent="0.35">
      <c r="B115">
        <v>87.157068466767669</v>
      </c>
    </row>
    <row r="116" spans="2:2" ht="15.5" x14ac:dyDescent="0.35">
      <c r="B116">
        <v>86.746413419023156</v>
      </c>
    </row>
    <row r="117" spans="2:2" ht="15.5" x14ac:dyDescent="0.35">
      <c r="B117">
        <v>74.978743416140787</v>
      </c>
    </row>
    <row r="118" spans="2:2" ht="15.5" x14ac:dyDescent="0.35">
      <c r="B118">
        <v>76.038895915262401</v>
      </c>
    </row>
    <row r="119" spans="2:2" ht="15.5" x14ac:dyDescent="0.35">
      <c r="B119">
        <v>74.295194483129308</v>
      </c>
    </row>
    <row r="120" spans="2:2" ht="15.5" x14ac:dyDescent="0.35">
      <c r="B120">
        <v>82.540509740356356</v>
      </c>
    </row>
    <row r="121" spans="2:2" ht="15.5" x14ac:dyDescent="0.35">
      <c r="B121">
        <v>77.53212250652723</v>
      </c>
    </row>
    <row r="122" spans="2:2" ht="15.5" x14ac:dyDescent="0.35">
      <c r="B122">
        <v>82.091173882945441</v>
      </c>
    </row>
    <row r="123" spans="2:2" ht="15.5" x14ac:dyDescent="0.35">
      <c r="B123">
        <v>75.322923496132717</v>
      </c>
    </row>
    <row r="124" spans="2:2" ht="15.5" x14ac:dyDescent="0.35">
      <c r="B124">
        <v>75.173266142955981</v>
      </c>
    </row>
    <row r="125" spans="2:2" ht="15.5" x14ac:dyDescent="0.35">
      <c r="B125">
        <v>80.288619048660621</v>
      </c>
    </row>
    <row r="126" spans="2:2" ht="15.5" x14ac:dyDescent="0.35">
      <c r="B126">
        <v>85.438832886284217</v>
      </c>
    </row>
    <row r="127" spans="2:2" ht="15.5" x14ac:dyDescent="0.35">
      <c r="B127">
        <v>85.946540113654919</v>
      </c>
    </row>
    <row r="128" spans="2:2" ht="15.5" x14ac:dyDescent="0.35">
      <c r="B128">
        <v>72.475586623186246</v>
      </c>
    </row>
    <row r="129" spans="2:2" ht="15.5" x14ac:dyDescent="0.35">
      <c r="B129">
        <v>70.465694281738251</v>
      </c>
    </row>
    <row r="130" spans="2:2" ht="15.5" x14ac:dyDescent="0.35">
      <c r="B130">
        <v>85.149340722709894</v>
      </c>
    </row>
    <row r="131" spans="2:2" ht="15.5" x14ac:dyDescent="0.35">
      <c r="B131">
        <v>75.922244124813005</v>
      </c>
    </row>
    <row r="132" spans="2:2" ht="15.5" x14ac:dyDescent="0.35">
      <c r="B132">
        <v>78.404127836693078</v>
      </c>
    </row>
    <row r="133" spans="2:2" ht="15.5" x14ac:dyDescent="0.35">
      <c r="B133">
        <v>86.470927473856136</v>
      </c>
    </row>
    <row r="134" spans="2:2" ht="15.5" x14ac:dyDescent="0.35">
      <c r="B134">
        <v>81.614607754163444</v>
      </c>
    </row>
    <row r="135" spans="2:2" ht="15.5" x14ac:dyDescent="0.35">
      <c r="B135">
        <v>88.848764991853386</v>
      </c>
    </row>
    <row r="136" spans="2:2" ht="15.5" x14ac:dyDescent="0.35">
      <c r="B136">
        <v>80.015606929082423</v>
      </c>
    </row>
    <row r="137" spans="2:2" ht="15.5" x14ac:dyDescent="0.35">
      <c r="B137">
        <v>74.879990481422283</v>
      </c>
    </row>
    <row r="138" spans="2:2" ht="15.5" x14ac:dyDescent="0.35">
      <c r="B138">
        <v>67.350456649437547</v>
      </c>
    </row>
    <row r="139" spans="2:2" ht="15.5" x14ac:dyDescent="0.35">
      <c r="B139">
        <v>84.608991730492562</v>
      </c>
    </row>
    <row r="140" spans="2:2" ht="15.5" x14ac:dyDescent="0.35">
      <c r="B140">
        <v>74.70068360096775</v>
      </c>
    </row>
    <row r="141" spans="2:2" ht="15.5" x14ac:dyDescent="0.35">
      <c r="B141">
        <v>82.011493052123114</v>
      </c>
    </row>
    <row r="142" spans="2:2" ht="15.5" x14ac:dyDescent="0.35">
      <c r="B142">
        <v>83.607237886171788</v>
      </c>
    </row>
    <row r="143" spans="2:2" ht="15.5" x14ac:dyDescent="0.35">
      <c r="B143">
        <v>84.207922756904736</v>
      </c>
    </row>
    <row r="144" spans="2:2" ht="15.5" x14ac:dyDescent="0.35">
      <c r="B144">
        <v>82.406977728242055</v>
      </c>
    </row>
    <row r="145" spans="2:2" ht="15.5" x14ac:dyDescent="0.35">
      <c r="B145">
        <v>70.775977494195104</v>
      </c>
    </row>
    <row r="146" spans="2:2" ht="15.5" x14ac:dyDescent="0.35">
      <c r="B146">
        <v>81.48116669151932</v>
      </c>
    </row>
    <row r="147" spans="2:2" ht="15.5" x14ac:dyDescent="0.35">
      <c r="B147">
        <v>81.751632225932553</v>
      </c>
    </row>
    <row r="148" spans="2:2" ht="15.5" x14ac:dyDescent="0.35">
      <c r="B148">
        <v>72.584416759200394</v>
      </c>
    </row>
    <row r="149" spans="2:2" ht="15.5" x14ac:dyDescent="0.35">
      <c r="B149">
        <v>89.595587471267208</v>
      </c>
    </row>
    <row r="150" spans="2:2" ht="15.5" x14ac:dyDescent="0.35">
      <c r="B150">
        <v>84.635749064618722</v>
      </c>
    </row>
    <row r="151" spans="2:2" ht="15.5" x14ac:dyDescent="0.35">
      <c r="B151">
        <v>83.339573595440015</v>
      </c>
    </row>
    <row r="152" spans="2:2" ht="15.5" x14ac:dyDescent="0.35">
      <c r="B152">
        <v>66.357579473406076</v>
      </c>
    </row>
    <row r="153" spans="2:2" ht="15.5" x14ac:dyDescent="0.35">
      <c r="B153">
        <v>70.787855495000258</v>
      </c>
    </row>
    <row r="154" spans="2:2" ht="15.5" x14ac:dyDescent="0.35">
      <c r="B154">
        <v>70.506657923106104</v>
      </c>
    </row>
    <row r="155" spans="2:2" ht="15.5" x14ac:dyDescent="0.35">
      <c r="B155">
        <v>72.724351614015177</v>
      </c>
    </row>
    <row r="156" spans="2:2" ht="15.5" x14ac:dyDescent="0.35">
      <c r="B156">
        <v>70.579271980095655</v>
      </c>
    </row>
    <row r="157" spans="2:2" ht="15.5" x14ac:dyDescent="0.35">
      <c r="B157">
        <v>82.975693860207684</v>
      </c>
    </row>
    <row r="158" spans="2:2" ht="15.5" x14ac:dyDescent="0.35">
      <c r="B158">
        <v>77.266286300146021</v>
      </c>
    </row>
    <row r="159" spans="2:2" ht="15.5" x14ac:dyDescent="0.35">
      <c r="B159">
        <v>88.681472536409274</v>
      </c>
    </row>
    <row r="160" spans="2:2" ht="15.5" x14ac:dyDescent="0.35">
      <c r="B160">
        <v>74.462832546560094</v>
      </c>
    </row>
    <row r="161" spans="2:2" ht="15.5" x14ac:dyDescent="0.35">
      <c r="B161">
        <v>79.224928615149111</v>
      </c>
    </row>
    <row r="162" spans="2:2" ht="15.5" x14ac:dyDescent="0.35">
      <c r="B162">
        <v>75.772395777748898</v>
      </c>
    </row>
    <row r="163" spans="2:2" ht="15.5" x14ac:dyDescent="0.35">
      <c r="B163">
        <v>67.17881680931896</v>
      </c>
    </row>
    <row r="164" spans="2:2" ht="15.5" x14ac:dyDescent="0.35">
      <c r="B164">
        <v>75.538337316247635</v>
      </c>
    </row>
    <row r="165" spans="2:2" ht="15.5" x14ac:dyDescent="0.35">
      <c r="B165">
        <v>83.491086317808367</v>
      </c>
    </row>
    <row r="166" spans="2:2" ht="15.5" x14ac:dyDescent="0.35">
      <c r="B166">
        <v>63.471207087859511</v>
      </c>
    </row>
    <row r="167" spans="2:2" ht="15.5" x14ac:dyDescent="0.35">
      <c r="B167">
        <v>86.180634954944253</v>
      </c>
    </row>
    <row r="168" spans="2:2" ht="15.5" x14ac:dyDescent="0.35">
      <c r="B168">
        <v>84.187550075585023</v>
      </c>
    </row>
    <row r="169" spans="2:2" ht="15.5" x14ac:dyDescent="0.35">
      <c r="B169">
        <v>91.023621482308954</v>
      </c>
    </row>
    <row r="170" spans="2:2" ht="15.5" x14ac:dyDescent="0.35">
      <c r="B170">
        <v>69.914103935007006</v>
      </c>
    </row>
    <row r="171" spans="2:2" ht="15.5" x14ac:dyDescent="0.35">
      <c r="B171">
        <v>74.527188391657546</v>
      </c>
    </row>
    <row r="172" spans="2:2" ht="15.5" x14ac:dyDescent="0.35">
      <c r="B172">
        <v>80.966538209468126</v>
      </c>
    </row>
    <row r="173" spans="2:2" ht="15.5" x14ac:dyDescent="0.35">
      <c r="B173">
        <v>77.951854311395437</v>
      </c>
    </row>
    <row r="174" spans="2:2" ht="15.5" x14ac:dyDescent="0.35">
      <c r="B174">
        <v>74.432464518467896</v>
      </c>
    </row>
    <row r="175" spans="2:2" ht="15.5" x14ac:dyDescent="0.35">
      <c r="B175">
        <v>66.037728376686573</v>
      </c>
    </row>
    <row r="176" spans="2:2" ht="15.5" x14ac:dyDescent="0.35">
      <c r="B176">
        <v>81.940188667504117</v>
      </c>
    </row>
    <row r="177" spans="2:2" ht="15.5" x14ac:dyDescent="0.35">
      <c r="B177">
        <v>86.114032657933421</v>
      </c>
    </row>
    <row r="178" spans="2:2" ht="15.5" x14ac:dyDescent="0.35">
      <c r="B178">
        <v>70.666856319876388</v>
      </c>
    </row>
    <row r="179" spans="2:2" ht="15.5" x14ac:dyDescent="0.35">
      <c r="B179">
        <v>82.480719558661804</v>
      </c>
    </row>
    <row r="180" spans="2:2" ht="15.5" x14ac:dyDescent="0.35">
      <c r="B180">
        <v>78.443436197703704</v>
      </c>
    </row>
    <row r="181" spans="2:2" ht="15.5" x14ac:dyDescent="0.35">
      <c r="B181">
        <v>91.338906915625557</v>
      </c>
    </row>
    <row r="182" spans="2:2" ht="15.5" x14ac:dyDescent="0.35">
      <c r="B182">
        <v>86.721111276419833</v>
      </c>
    </row>
    <row r="183" spans="2:2" ht="15.5" x14ac:dyDescent="0.35">
      <c r="B183">
        <v>75.759717421606183</v>
      </c>
    </row>
    <row r="184" spans="2:2" ht="15.5" x14ac:dyDescent="0.35">
      <c r="B184">
        <v>71.39641658985056</v>
      </c>
    </row>
    <row r="185" spans="2:2" ht="15.5" x14ac:dyDescent="0.35">
      <c r="B185">
        <v>90.021194611908868</v>
      </c>
    </row>
    <row r="186" spans="2:2" ht="15.5" x14ac:dyDescent="0.35">
      <c r="B186">
        <v>77.76663571537938</v>
      </c>
    </row>
    <row r="187" spans="2:2" ht="15.5" x14ac:dyDescent="0.35">
      <c r="B187">
        <v>76.260839907336049</v>
      </c>
    </row>
    <row r="188" spans="2:2" ht="15.5" x14ac:dyDescent="0.35">
      <c r="B188">
        <v>84.839221219299361</v>
      </c>
    </row>
    <row r="189" spans="2:2" ht="15.5" x14ac:dyDescent="0.35">
      <c r="B189">
        <v>68.704366842284799</v>
      </c>
    </row>
    <row r="190" spans="2:2" ht="15.5" x14ac:dyDescent="0.35">
      <c r="B190">
        <v>75.971647877013311</v>
      </c>
    </row>
    <row r="191" spans="2:2" ht="15.5" x14ac:dyDescent="0.35">
      <c r="B191">
        <v>74.915997376665473</v>
      </c>
    </row>
    <row r="192" spans="2:2" ht="15.5" x14ac:dyDescent="0.35">
      <c r="B192">
        <v>80.14290890248958</v>
      </c>
    </row>
    <row r="193" spans="2:2" ht="15.5" x14ac:dyDescent="0.35">
      <c r="B193">
        <v>88.294664439745247</v>
      </c>
    </row>
    <row r="194" spans="2:2" ht="15.5" x14ac:dyDescent="0.35">
      <c r="B194">
        <v>88.932747732615098</v>
      </c>
    </row>
    <row r="195" spans="2:2" ht="15.5" x14ac:dyDescent="0.35">
      <c r="B195">
        <v>76.784217728418298</v>
      </c>
    </row>
    <row r="196" spans="2:2" ht="15.5" x14ac:dyDescent="0.35">
      <c r="B196">
        <v>87.309954526135698</v>
      </c>
    </row>
    <row r="197" spans="2:2" ht="15.5" x14ac:dyDescent="0.35">
      <c r="B197">
        <v>84.35125912190415</v>
      </c>
    </row>
    <row r="198" spans="2:2" ht="15.5" x14ac:dyDescent="0.35">
      <c r="B198">
        <v>80.55337295634672</v>
      </c>
    </row>
    <row r="199" spans="2:2" ht="15.5" x14ac:dyDescent="0.35">
      <c r="B199">
        <v>88.022889232961461</v>
      </c>
    </row>
    <row r="200" spans="2:2" ht="15.5" x14ac:dyDescent="0.35">
      <c r="B200">
        <v>77.880313458153978</v>
      </c>
    </row>
    <row r="201" spans="2:2" ht="15.5" x14ac:dyDescent="0.35">
      <c r="B201">
        <v>74.887493812711909</v>
      </c>
    </row>
    <row r="202" spans="2:2" ht="15.5" x14ac:dyDescent="0.35">
      <c r="B202">
        <v>80.670606823405251</v>
      </c>
    </row>
    <row r="203" spans="2:2" ht="15.5" x14ac:dyDescent="0.35">
      <c r="B203">
        <v>74.907748259720393</v>
      </c>
    </row>
    <row r="204" spans="2:2" ht="15.5" x14ac:dyDescent="0.35">
      <c r="B204">
        <v>79.596839188598096</v>
      </c>
    </row>
    <row r="205" spans="2:2" ht="15.5" x14ac:dyDescent="0.35">
      <c r="B205">
        <v>104.18411895632744</v>
      </c>
    </row>
    <row r="206" spans="2:2" ht="15.5" x14ac:dyDescent="0.35">
      <c r="B206">
        <v>75.189409673912451</v>
      </c>
    </row>
    <row r="207" spans="2:2" ht="15.5" x14ac:dyDescent="0.35">
      <c r="B207">
        <v>78.230805431376211</v>
      </c>
    </row>
    <row r="208" spans="2:2" ht="15.5" x14ac:dyDescent="0.35">
      <c r="B208">
        <v>74.066365616163239</v>
      </c>
    </row>
    <row r="209" spans="2:2" ht="15.5" x14ac:dyDescent="0.35">
      <c r="B209">
        <v>73.486544553888962</v>
      </c>
    </row>
    <row r="210" spans="2:2" ht="15.5" x14ac:dyDescent="0.35">
      <c r="B210">
        <v>70.041542332619429</v>
      </c>
    </row>
    <row r="211" spans="2:2" ht="15.5" x14ac:dyDescent="0.35">
      <c r="B211">
        <v>66.352340783923864</v>
      </c>
    </row>
    <row r="212" spans="2:2" ht="15.5" x14ac:dyDescent="0.35">
      <c r="B212">
        <v>78.289713403210044</v>
      </c>
    </row>
    <row r="213" spans="2:2" ht="15.5" x14ac:dyDescent="0.35">
      <c r="B213">
        <v>100.31418262049556</v>
      </c>
    </row>
    <row r="214" spans="2:2" ht="15.5" x14ac:dyDescent="0.35">
      <c r="B214">
        <v>92.939744920004159</v>
      </c>
    </row>
    <row r="215" spans="2:2" ht="15.5" x14ac:dyDescent="0.35">
      <c r="B215">
        <v>73.611072568455711</v>
      </c>
    </row>
    <row r="216" spans="2:2" ht="15.5" x14ac:dyDescent="0.35">
      <c r="B216">
        <v>94.884426491335034</v>
      </c>
    </row>
    <row r="217" spans="2:2" ht="15.5" x14ac:dyDescent="0.35">
      <c r="B217">
        <v>86.178161129355431</v>
      </c>
    </row>
    <row r="218" spans="2:2" ht="15.5" x14ac:dyDescent="0.35">
      <c r="B218">
        <v>77.911991158616729</v>
      </c>
    </row>
    <row r="219" spans="2:2" ht="15.5" x14ac:dyDescent="0.35">
      <c r="B219">
        <v>62.557783368974924</v>
      </c>
    </row>
    <row r="220" spans="2:2" ht="15.5" x14ac:dyDescent="0.35">
      <c r="B220">
        <v>77.724607965210453</v>
      </c>
    </row>
    <row r="221" spans="2:2" ht="15.5" x14ac:dyDescent="0.35">
      <c r="B221">
        <v>73.049659678945318</v>
      </c>
    </row>
    <row r="222" spans="2:2" ht="15.5" x14ac:dyDescent="0.35">
      <c r="B222">
        <v>84.104949766770005</v>
      </c>
    </row>
    <row r="223" spans="2:2" ht="15.5" x14ac:dyDescent="0.35">
      <c r="B223">
        <v>88.705756044946611</v>
      </c>
    </row>
    <row r="224" spans="2:2" ht="15.5" x14ac:dyDescent="0.35">
      <c r="B224">
        <v>81.078215063898824</v>
      </c>
    </row>
    <row r="225" spans="2:2" ht="15.5" x14ac:dyDescent="0.35">
      <c r="B225">
        <v>85.562851583817974</v>
      </c>
    </row>
    <row r="226" spans="2:2" ht="15.5" x14ac:dyDescent="0.35">
      <c r="B226">
        <v>75.250127540202811</v>
      </c>
    </row>
    <row r="227" spans="2:2" ht="15.5" x14ac:dyDescent="0.35">
      <c r="B227">
        <v>92.30670022778213</v>
      </c>
    </row>
    <row r="228" spans="2:2" ht="15.5" x14ac:dyDescent="0.35">
      <c r="B228">
        <v>94.971665223129094</v>
      </c>
    </row>
    <row r="229" spans="2:2" ht="15.5" x14ac:dyDescent="0.35">
      <c r="B229">
        <v>75.546913851285353</v>
      </c>
    </row>
    <row r="230" spans="2:2" ht="15.5" x14ac:dyDescent="0.35">
      <c r="B230">
        <v>73.331002769991755</v>
      </c>
    </row>
    <row r="231" spans="2:2" ht="15.5" x14ac:dyDescent="0.35">
      <c r="B231">
        <v>60.636785039678216</v>
      </c>
    </row>
    <row r="232" spans="2:2" ht="15.5" x14ac:dyDescent="0.35">
      <c r="B232">
        <v>94.985780580900609</v>
      </c>
    </row>
    <row r="233" spans="2:2" ht="15.5" x14ac:dyDescent="0.35">
      <c r="B233">
        <v>78.062958184164017</v>
      </c>
    </row>
    <row r="234" spans="2:2" ht="15.5" x14ac:dyDescent="0.35">
      <c r="B234">
        <v>75.240632415516302</v>
      </c>
    </row>
    <row r="235" spans="2:2" ht="15.5" x14ac:dyDescent="0.35">
      <c r="B235">
        <v>73.921965142362751</v>
      </c>
    </row>
    <row r="236" spans="2:2" ht="15.5" x14ac:dyDescent="0.35">
      <c r="B236">
        <v>91.175834515597671</v>
      </c>
    </row>
    <row r="237" spans="2:2" ht="15.5" x14ac:dyDescent="0.35">
      <c r="B237">
        <v>66.020848155021667</v>
      </c>
    </row>
    <row r="238" spans="2:2" ht="15.5" x14ac:dyDescent="0.35">
      <c r="B238">
        <v>69.282914611976594</v>
      </c>
    </row>
    <row r="239" spans="2:2" ht="15.5" x14ac:dyDescent="0.35">
      <c r="B239">
        <v>69.428270055213943</v>
      </c>
    </row>
    <row r="240" spans="2:2" ht="15.5" x14ac:dyDescent="0.35">
      <c r="B240">
        <v>92.328709999565035</v>
      </c>
    </row>
    <row r="241" spans="2:2" ht="15.5" x14ac:dyDescent="0.35">
      <c r="B241">
        <v>78.063594830455258</v>
      </c>
    </row>
    <row r="242" spans="2:2" ht="15.5" x14ac:dyDescent="0.35">
      <c r="B242">
        <v>87.015732990112156</v>
      </c>
    </row>
    <row r="243" spans="2:2" ht="15.5" x14ac:dyDescent="0.35">
      <c r="B243">
        <v>74.829559000208974</v>
      </c>
    </row>
    <row r="244" spans="2:2" ht="15.5" x14ac:dyDescent="0.35">
      <c r="B244">
        <v>72.912962625268847</v>
      </c>
    </row>
    <row r="245" spans="2:2" ht="15.5" x14ac:dyDescent="0.35">
      <c r="B245">
        <v>74.663285178830847</v>
      </c>
    </row>
    <row r="246" spans="2:2" ht="15.5" x14ac:dyDescent="0.35">
      <c r="B246">
        <v>94.245961210690439</v>
      </c>
    </row>
    <row r="247" spans="2:2" ht="15.5" x14ac:dyDescent="0.35">
      <c r="B247">
        <v>74.63880158145912</v>
      </c>
    </row>
    <row r="248" spans="2:2" ht="15.5" x14ac:dyDescent="0.35">
      <c r="B248">
        <v>74.241406966466457</v>
      </c>
    </row>
    <row r="249" spans="2:2" ht="15.5" x14ac:dyDescent="0.35">
      <c r="B249">
        <v>90.375624697189778</v>
      </c>
    </row>
    <row r="250" spans="2:2" ht="15.5" x14ac:dyDescent="0.35">
      <c r="B250">
        <v>63.836387400515378</v>
      </c>
    </row>
    <row r="251" spans="2:2" ht="15.5" x14ac:dyDescent="0.35">
      <c r="B251">
        <v>88.860060916049406</v>
      </c>
    </row>
    <row r="252" spans="2:2" ht="15.5" x14ac:dyDescent="0.35">
      <c r="B252">
        <v>80.98502823675517</v>
      </c>
    </row>
    <row r="253" spans="2:2" ht="15.5" x14ac:dyDescent="0.35">
      <c r="B253">
        <v>89.939903975464404</v>
      </c>
    </row>
    <row r="254" spans="2:2" ht="15.5" x14ac:dyDescent="0.35">
      <c r="B254">
        <v>67.574046826921403</v>
      </c>
    </row>
    <row r="255" spans="2:2" ht="15.5" x14ac:dyDescent="0.35">
      <c r="B255">
        <v>76.390051819616929</v>
      </c>
    </row>
    <row r="256" spans="2:2" ht="15.5" x14ac:dyDescent="0.35">
      <c r="B256">
        <v>82.700644472497515</v>
      </c>
    </row>
    <row r="257" spans="2:2" ht="15.5" x14ac:dyDescent="0.35">
      <c r="B257">
        <v>83.876239134115167</v>
      </c>
    </row>
    <row r="258" spans="2:2" ht="15.5" x14ac:dyDescent="0.35">
      <c r="B258">
        <v>74.817499100463465</v>
      </c>
    </row>
    <row r="259" spans="2:2" ht="15.5" x14ac:dyDescent="0.35">
      <c r="B259">
        <v>89.524355846224353</v>
      </c>
    </row>
    <row r="260" spans="2:2" ht="15.5" x14ac:dyDescent="0.35">
      <c r="B260">
        <v>88.27374606160447</v>
      </c>
    </row>
    <row r="261" spans="2:2" ht="15.5" x14ac:dyDescent="0.35">
      <c r="B261">
        <v>76.488713804865256</v>
      </c>
    </row>
    <row r="262" spans="2:2" ht="15.5" x14ac:dyDescent="0.35">
      <c r="B262">
        <v>80.958516466198489</v>
      </c>
    </row>
    <row r="263" spans="2:2" ht="15.5" x14ac:dyDescent="0.35">
      <c r="B263">
        <v>62.597073540091515</v>
      </c>
    </row>
    <row r="264" spans="2:2" ht="15.5" x14ac:dyDescent="0.35">
      <c r="B264">
        <v>79.173269316088408</v>
      </c>
    </row>
    <row r="265" spans="2:2" ht="15.5" x14ac:dyDescent="0.35">
      <c r="B265">
        <v>79.651363395969383</v>
      </c>
    </row>
    <row r="266" spans="2:2" ht="15.5" x14ac:dyDescent="0.35">
      <c r="B266">
        <v>72.287775967270136</v>
      </c>
    </row>
    <row r="267" spans="2:2" ht="15.5" x14ac:dyDescent="0.35">
      <c r="B267">
        <v>89.121285984292626</v>
      </c>
    </row>
    <row r="268" spans="2:2" ht="15.5" x14ac:dyDescent="0.35">
      <c r="B268">
        <v>89.825707820709795</v>
      </c>
    </row>
    <row r="269" spans="2:2" ht="15.5" x14ac:dyDescent="0.35">
      <c r="B269">
        <v>84.122412065044045</v>
      </c>
    </row>
    <row r="270" spans="2:2" ht="15.5" x14ac:dyDescent="0.35">
      <c r="B270">
        <v>78.447174220927991</v>
      </c>
    </row>
    <row r="271" spans="2:2" ht="15.5" x14ac:dyDescent="0.35">
      <c r="B271">
        <v>71.372369549935684</v>
      </c>
    </row>
    <row r="272" spans="2:2" ht="15.5" x14ac:dyDescent="0.35">
      <c r="B272">
        <v>86.729824235662818</v>
      </c>
    </row>
    <row r="273" spans="2:2" ht="15.5" x14ac:dyDescent="0.35">
      <c r="B273">
        <v>77.727791196666658</v>
      </c>
    </row>
    <row r="274" spans="2:2" ht="15.5" x14ac:dyDescent="0.35">
      <c r="B274">
        <v>78.359771780087613</v>
      </c>
    </row>
    <row r="275" spans="2:2" ht="15.5" x14ac:dyDescent="0.35">
      <c r="B275">
        <v>93.444951036944985</v>
      </c>
    </row>
    <row r="276" spans="2:2" ht="15.5" x14ac:dyDescent="0.35">
      <c r="B276">
        <v>91.811207514256239</v>
      </c>
    </row>
    <row r="277" spans="2:2" ht="15.5" x14ac:dyDescent="0.35">
      <c r="B277">
        <v>77.4839374772273</v>
      </c>
    </row>
    <row r="278" spans="2:2" ht="15.5" x14ac:dyDescent="0.35">
      <c r="B278">
        <v>67.071569194085896</v>
      </c>
    </row>
    <row r="279" spans="2:2" ht="15.5" x14ac:dyDescent="0.35">
      <c r="B279">
        <v>66.315451678819954</v>
      </c>
    </row>
    <row r="280" spans="2:2" ht="15.5" x14ac:dyDescent="0.35">
      <c r="B280">
        <v>75.993166521657258</v>
      </c>
    </row>
    <row r="281" spans="2:2" ht="15.5" x14ac:dyDescent="0.35">
      <c r="B281">
        <v>78.310368027887307</v>
      </c>
    </row>
    <row r="282" spans="2:2" ht="15.5" x14ac:dyDescent="0.35">
      <c r="B282">
        <v>67.089613568969071</v>
      </c>
    </row>
    <row r="283" spans="2:2" ht="15.5" x14ac:dyDescent="0.35">
      <c r="B283">
        <v>85.551955837290734</v>
      </c>
    </row>
    <row r="284" spans="2:2" ht="15.5" x14ac:dyDescent="0.35">
      <c r="B284">
        <v>87.142461981857195</v>
      </c>
    </row>
    <row r="285" spans="2:2" ht="15.5" x14ac:dyDescent="0.35">
      <c r="B285">
        <v>82.425549610052258</v>
      </c>
    </row>
    <row r="286" spans="2:2" ht="15.5" x14ac:dyDescent="0.35">
      <c r="B286">
        <v>76.557980921352282</v>
      </c>
    </row>
    <row r="287" spans="2:2" ht="15.5" x14ac:dyDescent="0.35">
      <c r="B287">
        <v>69.904608810320497</v>
      </c>
    </row>
    <row r="288" spans="2:2" ht="15.5" x14ac:dyDescent="0.35">
      <c r="B288">
        <v>83.024933903361671</v>
      </c>
    </row>
    <row r="289" spans="2:2" ht="15.5" x14ac:dyDescent="0.35">
      <c r="B289">
        <v>72.514549376210198</v>
      </c>
    </row>
    <row r="290" spans="2:2" ht="15.5" x14ac:dyDescent="0.35">
      <c r="B290">
        <v>79.10432961769402</v>
      </c>
    </row>
    <row r="291" spans="2:2" ht="15.5" x14ac:dyDescent="0.35">
      <c r="B291">
        <v>80.130667103803717</v>
      </c>
    </row>
    <row r="292" spans="2:2" ht="15.5" x14ac:dyDescent="0.35">
      <c r="B292">
        <v>84.848770913667977</v>
      </c>
    </row>
    <row r="293" spans="2:2" ht="15.5" x14ac:dyDescent="0.35">
      <c r="B293">
        <v>75.284397300565615</v>
      </c>
    </row>
    <row r="294" spans="2:2" ht="15.5" x14ac:dyDescent="0.35">
      <c r="B294">
        <v>79.483425199287012</v>
      </c>
    </row>
    <row r="295" spans="2:2" ht="15.5" x14ac:dyDescent="0.35">
      <c r="B295">
        <v>77.598788468167186</v>
      </c>
    </row>
    <row r="296" spans="2:2" ht="15.5" x14ac:dyDescent="0.35">
      <c r="B296">
        <v>81.151747710537165</v>
      </c>
    </row>
    <row r="297" spans="2:2" ht="15.5" x14ac:dyDescent="0.35">
      <c r="B297">
        <v>83.419208951527253</v>
      </c>
    </row>
    <row r="298" spans="2:2" ht="15.5" x14ac:dyDescent="0.35">
      <c r="B298">
        <v>93.202443369664252</v>
      </c>
    </row>
    <row r="299" spans="2:2" ht="15.5" x14ac:dyDescent="0.35">
      <c r="B299">
        <v>74.153040461242199</v>
      </c>
    </row>
    <row r="300" spans="2:2" ht="15.5" x14ac:dyDescent="0.35">
      <c r="B300">
        <v>81.540356606710702</v>
      </c>
    </row>
    <row r="301" spans="2:2" ht="15.5" x14ac:dyDescent="0.35">
      <c r="B301">
        <v>83.578134055715054</v>
      </c>
    </row>
    <row r="302" spans="2:2" ht="15.5" x14ac:dyDescent="0.35">
      <c r="B302">
        <v>78.166149453027174</v>
      </c>
    </row>
    <row r="303" spans="2:2" ht="15.5" x14ac:dyDescent="0.35">
      <c r="B303">
        <v>77.834638634230942</v>
      </c>
    </row>
    <row r="304" spans="2:2" ht="15.5" x14ac:dyDescent="0.35">
      <c r="B304">
        <v>80.932013790588826</v>
      </c>
    </row>
    <row r="305" spans="2:2" ht="15.5" x14ac:dyDescent="0.35">
      <c r="B305">
        <v>73.582405295455828</v>
      </c>
    </row>
    <row r="306" spans="2:2" ht="15.5" x14ac:dyDescent="0.35">
      <c r="B306">
        <v>64.675523592159152</v>
      </c>
    </row>
    <row r="307" spans="2:2" ht="15.5" x14ac:dyDescent="0.35">
      <c r="B307">
        <v>69.542939147213474</v>
      </c>
    </row>
    <row r="308" spans="2:2" ht="15.5" x14ac:dyDescent="0.35">
      <c r="B308">
        <v>98.050777725875378</v>
      </c>
    </row>
    <row r="309" spans="2:2" ht="15.5" x14ac:dyDescent="0.35">
      <c r="B309">
        <v>81.597127265995368</v>
      </c>
    </row>
    <row r="310" spans="2:2" ht="15.5" x14ac:dyDescent="0.35">
      <c r="B310">
        <v>87.706385076744482</v>
      </c>
    </row>
    <row r="311" spans="2:2" ht="15.5" x14ac:dyDescent="0.35">
      <c r="B311">
        <v>103.46409019082785</v>
      </c>
    </row>
    <row r="312" spans="2:2" ht="15.5" x14ac:dyDescent="0.35">
      <c r="B312">
        <v>73.481415003770962</v>
      </c>
    </row>
    <row r="313" spans="2:2" ht="15.5" x14ac:dyDescent="0.35">
      <c r="B313">
        <v>80.119034666568041</v>
      </c>
    </row>
    <row r="314" spans="2:2" ht="15.5" x14ac:dyDescent="0.35">
      <c r="B314">
        <v>72.900284269126132</v>
      </c>
    </row>
    <row r="315" spans="2:2" ht="15.5" x14ac:dyDescent="0.35">
      <c r="B315">
        <v>88.242459443863481</v>
      </c>
    </row>
    <row r="316" spans="2:2" ht="15.5" x14ac:dyDescent="0.35">
      <c r="B316">
        <v>92.653799785766751</v>
      </c>
    </row>
    <row r="317" spans="2:2" ht="15.5" x14ac:dyDescent="0.35">
      <c r="B317">
        <v>76.721753632300533</v>
      </c>
    </row>
    <row r="318" spans="2:2" ht="15.5" x14ac:dyDescent="0.35">
      <c r="B318">
        <v>88.503866411047056</v>
      </c>
    </row>
    <row r="319" spans="2:2" ht="15.5" x14ac:dyDescent="0.35">
      <c r="B319">
        <v>78.472740116994828</v>
      </c>
    </row>
    <row r="320" spans="2:2" ht="15.5" x14ac:dyDescent="0.35">
      <c r="B320">
        <v>72.039593053050339</v>
      </c>
    </row>
    <row r="321" spans="2:2" ht="15.5" x14ac:dyDescent="0.35">
      <c r="B321">
        <v>86.462450983235613</v>
      </c>
    </row>
    <row r="322" spans="2:2" ht="15.5" x14ac:dyDescent="0.35">
      <c r="B322">
        <v>78.26277417014353</v>
      </c>
    </row>
    <row r="323" spans="2:2" ht="15.5" x14ac:dyDescent="0.35">
      <c r="B323">
        <v>78.322255123639479</v>
      </c>
    </row>
    <row r="324" spans="2:2" ht="15.5" x14ac:dyDescent="0.35">
      <c r="B324">
        <v>64.747773851267993</v>
      </c>
    </row>
    <row r="325" spans="2:2" ht="15.5" x14ac:dyDescent="0.35">
      <c r="B325">
        <v>70.139076544437557</v>
      </c>
    </row>
    <row r="326" spans="2:2" ht="15.5" x14ac:dyDescent="0.35">
      <c r="B326">
        <v>75.771686371881515</v>
      </c>
    </row>
    <row r="327" spans="2:2" ht="15.5" x14ac:dyDescent="0.35">
      <c r="B327">
        <v>78.168041202006862</v>
      </c>
    </row>
    <row r="328" spans="2:2" ht="15.5" x14ac:dyDescent="0.35">
      <c r="B328">
        <v>82.329607013962232</v>
      </c>
    </row>
    <row r="329" spans="2:2" ht="15.5" x14ac:dyDescent="0.35">
      <c r="B329">
        <v>71.81869497988373</v>
      </c>
    </row>
    <row r="330" spans="2:2" ht="15.5" x14ac:dyDescent="0.35">
      <c r="B330">
        <v>75.186481100972742</v>
      </c>
    </row>
    <row r="331" spans="2:2" ht="15.5" x14ac:dyDescent="0.35">
      <c r="B331">
        <v>82.158376446459442</v>
      </c>
    </row>
    <row r="332" spans="2:2" ht="15.5" x14ac:dyDescent="0.35">
      <c r="B332">
        <v>76.147143974667415</v>
      </c>
    </row>
    <row r="333" spans="2:2" ht="15.5" x14ac:dyDescent="0.35">
      <c r="B333">
        <v>73.362998793600127</v>
      </c>
    </row>
    <row r="334" spans="2:2" ht="15.5" x14ac:dyDescent="0.35">
      <c r="B334">
        <v>81.867792889242992</v>
      </c>
    </row>
    <row r="335" spans="2:2" ht="15.5" x14ac:dyDescent="0.35">
      <c r="B335">
        <v>79.442952685058117</v>
      </c>
    </row>
    <row r="336" spans="2:2" ht="15.5" x14ac:dyDescent="0.35">
      <c r="B336">
        <v>81.344415068160743</v>
      </c>
    </row>
    <row r="337" spans="2:2" ht="15.5" x14ac:dyDescent="0.35">
      <c r="B337">
        <v>93.713724911212921</v>
      </c>
    </row>
    <row r="338" spans="2:2" ht="15.5" x14ac:dyDescent="0.35">
      <c r="B338">
        <v>82.800634320010431</v>
      </c>
    </row>
    <row r="339" spans="2:2" ht="15.5" x14ac:dyDescent="0.35">
      <c r="B339">
        <v>92.074160622432828</v>
      </c>
    </row>
    <row r="340" spans="2:2" ht="15.5" x14ac:dyDescent="0.35">
      <c r="B340">
        <v>88.778042683843523</v>
      </c>
    </row>
    <row r="341" spans="2:2" ht="15.5" x14ac:dyDescent="0.35">
      <c r="B341">
        <v>82.098777258652262</v>
      </c>
    </row>
    <row r="342" spans="2:2" ht="15.5" x14ac:dyDescent="0.35">
      <c r="B342">
        <v>76.256738086231053</v>
      </c>
    </row>
    <row r="343" spans="2:2" ht="15.5" x14ac:dyDescent="0.35">
      <c r="B343">
        <v>75.94661858282052</v>
      </c>
    </row>
    <row r="344" spans="2:2" ht="15.5" x14ac:dyDescent="0.35">
      <c r="B344">
        <v>82.273482095915824</v>
      </c>
    </row>
    <row r="345" spans="2:2" ht="15.5" x14ac:dyDescent="0.35">
      <c r="B345">
        <v>77.711220203200355</v>
      </c>
    </row>
    <row r="346" spans="2:2" ht="15.5" x14ac:dyDescent="0.35">
      <c r="B346">
        <v>64.434907673858106</v>
      </c>
    </row>
    <row r="347" spans="2:2" ht="15.5" x14ac:dyDescent="0.35">
      <c r="B347">
        <v>81.774205884430557</v>
      </c>
    </row>
    <row r="348" spans="2:2" ht="15.5" x14ac:dyDescent="0.35">
      <c r="B348">
        <v>88.379993232665583</v>
      </c>
    </row>
    <row r="349" spans="2:2" ht="15.5" x14ac:dyDescent="0.35">
      <c r="B349">
        <v>81.203097781399265</v>
      </c>
    </row>
    <row r="350" spans="2:2" ht="15.5" x14ac:dyDescent="0.35">
      <c r="B350">
        <v>77.43631633464247</v>
      </c>
    </row>
    <row r="351" spans="2:2" ht="15.5" x14ac:dyDescent="0.35">
      <c r="B351">
        <v>75.787857187679037</v>
      </c>
    </row>
    <row r="352" spans="2:2" ht="15.5" x14ac:dyDescent="0.35">
      <c r="B352">
        <v>77.699742380063981</v>
      </c>
    </row>
    <row r="353" spans="2:2" ht="15.5" x14ac:dyDescent="0.35">
      <c r="B353">
        <v>71.059266903903335</v>
      </c>
    </row>
    <row r="354" spans="2:2" ht="15.5" x14ac:dyDescent="0.35">
      <c r="B354">
        <v>81.774842530721799</v>
      </c>
    </row>
    <row r="355" spans="2:2" ht="15.5" x14ac:dyDescent="0.35">
      <c r="B355">
        <v>80.085374267655425</v>
      </c>
    </row>
    <row r="356" spans="2:2" ht="15.5" x14ac:dyDescent="0.35">
      <c r="B356">
        <v>76.511605786508881</v>
      </c>
    </row>
    <row r="357" spans="2:2" ht="15.5" x14ac:dyDescent="0.35">
      <c r="B357">
        <v>76.539172570919618</v>
      </c>
    </row>
    <row r="358" spans="2:2" ht="15.5" x14ac:dyDescent="0.35">
      <c r="B358">
        <v>85.235460776020773</v>
      </c>
    </row>
    <row r="359" spans="2:2" ht="15.5" x14ac:dyDescent="0.35">
      <c r="B359">
        <v>72.625707818660885</v>
      </c>
    </row>
    <row r="360" spans="2:2" ht="15.5" x14ac:dyDescent="0.35">
      <c r="B360">
        <v>82.799979483825155</v>
      </c>
    </row>
    <row r="361" spans="2:2" ht="15.5" x14ac:dyDescent="0.35">
      <c r="B361">
        <v>72.606954037910327</v>
      </c>
    </row>
    <row r="362" spans="2:2" ht="15.5" x14ac:dyDescent="0.35">
      <c r="B362">
        <v>84.010998964076862</v>
      </c>
    </row>
    <row r="363" spans="2:2" ht="15.5" x14ac:dyDescent="0.35">
      <c r="B363">
        <v>81.611488187336363</v>
      </c>
    </row>
    <row r="364" spans="2:2" ht="15.5" x14ac:dyDescent="0.35">
      <c r="B364">
        <v>82.043716449406929</v>
      </c>
    </row>
    <row r="365" spans="2:2" ht="15.5" x14ac:dyDescent="0.35">
      <c r="B365">
        <v>67.272967700846493</v>
      </c>
    </row>
    <row r="366" spans="2:2" ht="15.5" x14ac:dyDescent="0.35">
      <c r="B366">
        <v>91.317224561935291</v>
      </c>
    </row>
    <row r="367" spans="2:2" ht="15.5" x14ac:dyDescent="0.35">
      <c r="B367">
        <v>86.145219231257215</v>
      </c>
    </row>
    <row r="368" spans="2:2" ht="15.5" x14ac:dyDescent="0.35">
      <c r="B368">
        <v>90.541043593548238</v>
      </c>
    </row>
    <row r="369" spans="2:2" ht="15.5" x14ac:dyDescent="0.35">
      <c r="B369">
        <v>85.128276825416833</v>
      </c>
    </row>
    <row r="370" spans="2:2" ht="15.5" x14ac:dyDescent="0.35">
      <c r="B370">
        <v>71.796976246405393</v>
      </c>
    </row>
    <row r="371" spans="2:2" ht="15.5" x14ac:dyDescent="0.35">
      <c r="B371">
        <v>53.478261381387711</v>
      </c>
    </row>
    <row r="372" spans="2:2" ht="15.5" x14ac:dyDescent="0.35">
      <c r="B372">
        <v>73.707415342214517</v>
      </c>
    </row>
    <row r="373" spans="2:2" ht="15.5" x14ac:dyDescent="0.35">
      <c r="B373">
        <v>84.76520654046908</v>
      </c>
    </row>
    <row r="374" spans="2:2" ht="15.5" x14ac:dyDescent="0.35">
      <c r="B374">
        <v>92.579548638314009</v>
      </c>
    </row>
    <row r="375" spans="2:2" ht="15.5" x14ac:dyDescent="0.35">
      <c r="B375">
        <v>92.387245078571141</v>
      </c>
    </row>
    <row r="376" spans="2:2" ht="15.5" x14ac:dyDescent="0.35">
      <c r="B376">
        <v>88.473780326312408</v>
      </c>
    </row>
    <row r="377" spans="2:2" ht="15.5" x14ac:dyDescent="0.35">
      <c r="B377">
        <v>75.989701346843503</v>
      </c>
    </row>
    <row r="378" spans="2:2" ht="15.5" x14ac:dyDescent="0.35">
      <c r="B378">
        <v>68.576928444672376</v>
      </c>
    </row>
    <row r="379" spans="2:2" ht="15.5" x14ac:dyDescent="0.35">
      <c r="B379">
        <v>84.185440047876909</v>
      </c>
    </row>
    <row r="380" spans="2:2" ht="15.5" x14ac:dyDescent="0.35">
      <c r="B380">
        <v>82.334718374186195</v>
      </c>
    </row>
    <row r="381" spans="2:2" ht="15.5" x14ac:dyDescent="0.35">
      <c r="B381">
        <v>75.985535861109383</v>
      </c>
    </row>
    <row r="382" spans="2:2" ht="15.5" x14ac:dyDescent="0.35">
      <c r="B382">
        <v>66.060138326138258</v>
      </c>
    </row>
    <row r="383" spans="2:2" ht="15.5" x14ac:dyDescent="0.35">
      <c r="B383">
        <v>80.414192982134409</v>
      </c>
    </row>
    <row r="384" spans="2:2" ht="15.5" x14ac:dyDescent="0.35">
      <c r="B384">
        <v>73.311921571148559</v>
      </c>
    </row>
    <row r="385" spans="2:2" ht="15.5" x14ac:dyDescent="0.35">
      <c r="B385">
        <v>87.611542969243601</v>
      </c>
    </row>
    <row r="386" spans="2:2" ht="15.5" x14ac:dyDescent="0.35">
      <c r="B386">
        <v>76.61830770492088</v>
      </c>
    </row>
    <row r="387" spans="2:2" ht="15.5" x14ac:dyDescent="0.35">
      <c r="B387">
        <v>92.411655916366726</v>
      </c>
    </row>
    <row r="388" spans="2:2" ht="15.5" x14ac:dyDescent="0.35">
      <c r="B388">
        <v>77.421491571003571</v>
      </c>
    </row>
    <row r="389" spans="2:2" ht="15.5" x14ac:dyDescent="0.35">
      <c r="B389">
        <v>98.455612007528543</v>
      </c>
    </row>
    <row r="390" spans="2:2" ht="15.5" x14ac:dyDescent="0.35">
      <c r="B390">
        <v>92.332748156040907</v>
      </c>
    </row>
    <row r="391" spans="2:2" ht="15.5" x14ac:dyDescent="0.35">
      <c r="B391">
        <v>81.030057319439948</v>
      </c>
    </row>
    <row r="392" spans="2:2" ht="15.5" x14ac:dyDescent="0.35">
      <c r="B392">
        <v>75.489633874967694</v>
      </c>
    </row>
    <row r="393" spans="2:2" ht="15.5" x14ac:dyDescent="0.35">
      <c r="B393">
        <v>56.71111486852169</v>
      </c>
    </row>
    <row r="394" spans="2:2" ht="15.5" x14ac:dyDescent="0.35">
      <c r="B394">
        <v>83.440673026489094</v>
      </c>
    </row>
    <row r="395" spans="2:2" ht="15.5" x14ac:dyDescent="0.35">
      <c r="B395">
        <v>63.445304678753018</v>
      </c>
    </row>
    <row r="396" spans="2:2" ht="15.5" x14ac:dyDescent="0.35">
      <c r="B396">
        <v>68.982708600815386</v>
      </c>
    </row>
    <row r="397" spans="2:2" ht="15.5" x14ac:dyDescent="0.35">
      <c r="B397">
        <v>80.563795765629038</v>
      </c>
    </row>
    <row r="398" spans="2:2" ht="15.5" x14ac:dyDescent="0.35">
      <c r="B398">
        <v>85.455030986922793</v>
      </c>
    </row>
    <row r="399" spans="2:2" ht="15.5" x14ac:dyDescent="0.35">
      <c r="B399">
        <v>79.917072273092344</v>
      </c>
    </row>
    <row r="400" spans="2:2" ht="15.5" x14ac:dyDescent="0.35">
      <c r="B400">
        <v>75.00256308238022</v>
      </c>
    </row>
    <row r="401" spans="2:2" ht="15.5" x14ac:dyDescent="0.35">
      <c r="B401">
        <v>84.298144631320611</v>
      </c>
    </row>
    <row r="402" spans="2:2" ht="15.5" x14ac:dyDescent="0.35">
      <c r="B402">
        <v>77.719514794880524</v>
      </c>
    </row>
    <row r="403" spans="2:2" ht="15.5" x14ac:dyDescent="0.35">
      <c r="B403">
        <v>69.998905221000314</v>
      </c>
    </row>
    <row r="404" spans="2:2" ht="15.5" x14ac:dyDescent="0.35">
      <c r="B404">
        <v>88.602492016507313</v>
      </c>
    </row>
    <row r="405" spans="2:2" ht="15.5" x14ac:dyDescent="0.35">
      <c r="B405">
        <v>85.332894943421707</v>
      </c>
    </row>
    <row r="406" spans="2:2" ht="15.5" x14ac:dyDescent="0.35">
      <c r="B406">
        <v>80.621485014562495</v>
      </c>
    </row>
    <row r="407" spans="2:2" ht="15.5" x14ac:dyDescent="0.35">
      <c r="B407">
        <v>83.093409759458154</v>
      </c>
    </row>
    <row r="408" spans="2:2" ht="15.5" x14ac:dyDescent="0.35">
      <c r="B408">
        <v>91.704905773513019</v>
      </c>
    </row>
    <row r="409" spans="2:2" ht="15.5" x14ac:dyDescent="0.35">
      <c r="B409">
        <v>80.936943251872435</v>
      </c>
    </row>
    <row r="410" spans="2:2" ht="15.5" x14ac:dyDescent="0.35">
      <c r="B410">
        <v>85.50222466699779</v>
      </c>
    </row>
    <row r="411" spans="2:2" ht="15.5" x14ac:dyDescent="0.35">
      <c r="B411">
        <v>73.009405443444848</v>
      </c>
    </row>
    <row r="412" spans="2:2" ht="15.5" x14ac:dyDescent="0.35">
      <c r="B412">
        <v>79.16957676759921</v>
      </c>
    </row>
    <row r="413" spans="2:2" ht="15.5" x14ac:dyDescent="0.35">
      <c r="B413">
        <v>71.679105733055621</v>
      </c>
    </row>
    <row r="414" spans="2:2" ht="15.5" x14ac:dyDescent="0.35">
      <c r="B414">
        <v>78.265284375520423</v>
      </c>
    </row>
    <row r="415" spans="2:2" ht="15.5" x14ac:dyDescent="0.35">
      <c r="B415">
        <v>83.340919647598639</v>
      </c>
    </row>
    <row r="416" spans="2:2" ht="15.5" x14ac:dyDescent="0.35">
      <c r="B416">
        <v>71.122967912815511</v>
      </c>
    </row>
    <row r="417" spans="2:2" ht="15.5" x14ac:dyDescent="0.35">
      <c r="B417">
        <v>80.885211193235591</v>
      </c>
    </row>
    <row r="418" spans="2:2" ht="15.5" x14ac:dyDescent="0.35">
      <c r="B418">
        <v>91.537886166479439</v>
      </c>
    </row>
    <row r="419" spans="2:2" ht="15.5" x14ac:dyDescent="0.35">
      <c r="B419">
        <v>72.53348505590111</v>
      </c>
    </row>
    <row r="420" spans="2:2" ht="15.5" x14ac:dyDescent="0.35">
      <c r="B420">
        <v>66.66433384642005</v>
      </c>
    </row>
    <row r="421" spans="2:2" ht="15.5" x14ac:dyDescent="0.35">
      <c r="B421">
        <v>83.100012690993026</v>
      </c>
    </row>
    <row r="422" spans="2:2" ht="15.5" x14ac:dyDescent="0.35">
      <c r="B422">
        <v>78.353523551486433</v>
      </c>
    </row>
    <row r="423" spans="2:2" ht="15.5" x14ac:dyDescent="0.35">
      <c r="B423">
        <v>72.428784025833011</v>
      </c>
    </row>
    <row r="424" spans="2:2" ht="15.5" x14ac:dyDescent="0.35">
      <c r="B424">
        <v>89.482209861744195</v>
      </c>
    </row>
    <row r="425" spans="2:2" ht="15.5" x14ac:dyDescent="0.35">
      <c r="B425">
        <v>91.224765330553055</v>
      </c>
    </row>
    <row r="426" spans="2:2" ht="15.5" x14ac:dyDescent="0.35">
      <c r="B426">
        <v>81.301605152548291</v>
      </c>
    </row>
    <row r="427" spans="2:2" ht="15.5" x14ac:dyDescent="0.35">
      <c r="B427">
        <v>68.336021488066763</v>
      </c>
    </row>
    <row r="428" spans="2:2" ht="15.5" x14ac:dyDescent="0.35">
      <c r="B428">
        <v>81.457519829273224</v>
      </c>
    </row>
    <row r="429" spans="2:2" ht="15.5" x14ac:dyDescent="0.35">
      <c r="B429">
        <v>78.985367710702121</v>
      </c>
    </row>
    <row r="430" spans="2:2" ht="15.5" x14ac:dyDescent="0.35">
      <c r="B430">
        <v>88.19163687992841</v>
      </c>
    </row>
    <row r="431" spans="2:2" ht="15.5" x14ac:dyDescent="0.35">
      <c r="B431">
        <v>81.769194568623789</v>
      </c>
    </row>
    <row r="432" spans="2:2" ht="15.5" x14ac:dyDescent="0.35">
      <c r="B432">
        <v>58.863343130797148</v>
      </c>
    </row>
    <row r="433" spans="2:2" ht="15.5" x14ac:dyDescent="0.35">
      <c r="B433">
        <v>64.881214913912117</v>
      </c>
    </row>
    <row r="434" spans="2:2" ht="15.5" x14ac:dyDescent="0.35">
      <c r="B434">
        <v>67.651171977631748</v>
      </c>
    </row>
    <row r="435" spans="2:2" ht="15.5" x14ac:dyDescent="0.35">
      <c r="B435">
        <v>76.763635863317177</v>
      </c>
    </row>
    <row r="436" spans="2:2" ht="15.5" x14ac:dyDescent="0.35">
      <c r="B436">
        <v>85.751462595071644</v>
      </c>
    </row>
    <row r="437" spans="2:2" ht="15.5" x14ac:dyDescent="0.35">
      <c r="B437">
        <v>61.437722453847528</v>
      </c>
    </row>
    <row r="438" spans="2:2" ht="15.5" x14ac:dyDescent="0.35">
      <c r="B438">
        <v>76.371752786217257</v>
      </c>
    </row>
    <row r="439" spans="2:2" ht="15.5" x14ac:dyDescent="0.35">
      <c r="B439">
        <v>95.61413228046149</v>
      </c>
    </row>
    <row r="440" spans="2:2" ht="15.5" x14ac:dyDescent="0.35">
      <c r="B440">
        <v>79.550873326370493</v>
      </c>
    </row>
    <row r="441" spans="2:2" ht="15.5" x14ac:dyDescent="0.35">
      <c r="B441">
        <v>78.235198290785775</v>
      </c>
    </row>
    <row r="442" spans="2:2" ht="15.5" x14ac:dyDescent="0.35">
      <c r="B442">
        <v>77.534050635294989</v>
      </c>
    </row>
    <row r="443" spans="2:2" ht="15.5" x14ac:dyDescent="0.35">
      <c r="B443">
        <v>76.931637724628672</v>
      </c>
    </row>
    <row r="444" spans="2:2" ht="15.5" x14ac:dyDescent="0.35">
      <c r="B444">
        <v>85.887814040761441</v>
      </c>
    </row>
    <row r="445" spans="2:2" ht="15.5" x14ac:dyDescent="0.35">
      <c r="B445">
        <v>72.629436746938154</v>
      </c>
    </row>
    <row r="446" spans="2:2" ht="15.5" x14ac:dyDescent="0.35">
      <c r="B446">
        <v>79.191722963587381</v>
      </c>
    </row>
    <row r="447" spans="2:2" ht="15.5" x14ac:dyDescent="0.35">
      <c r="B447">
        <v>68.637646310962737</v>
      </c>
    </row>
    <row r="448" spans="2:2" ht="15.5" x14ac:dyDescent="0.35">
      <c r="B448">
        <v>77.316845110617578</v>
      </c>
    </row>
    <row r="449" spans="2:2" ht="15.5" x14ac:dyDescent="0.35">
      <c r="B449">
        <v>94.901743270456791</v>
      </c>
    </row>
    <row r="450" spans="2:2" ht="15.5" x14ac:dyDescent="0.35">
      <c r="B450">
        <v>80.54600604926236</v>
      </c>
    </row>
    <row r="451" spans="2:2" ht="15.5" x14ac:dyDescent="0.35">
      <c r="B451">
        <v>92.796954251825809</v>
      </c>
    </row>
    <row r="452" spans="2:2" ht="15.5" x14ac:dyDescent="0.35">
      <c r="B452">
        <v>78.035218595759943</v>
      </c>
    </row>
    <row r="453" spans="2:2" ht="15.5" x14ac:dyDescent="0.35">
      <c r="B453">
        <v>78.373514245031402</v>
      </c>
    </row>
    <row r="454" spans="2:2" ht="15.5" x14ac:dyDescent="0.35">
      <c r="B454">
        <v>70.812757459934801</v>
      </c>
    </row>
    <row r="455" spans="2:2" ht="15.5" x14ac:dyDescent="0.35">
      <c r="B455">
        <v>79.309738996089436</v>
      </c>
    </row>
    <row r="456" spans="2:2" ht="15.5" x14ac:dyDescent="0.35">
      <c r="B456">
        <v>77.939839886385016</v>
      </c>
    </row>
    <row r="457" spans="2:2" ht="15.5" x14ac:dyDescent="0.35">
      <c r="B457">
        <v>74.773634170996957</v>
      </c>
    </row>
    <row r="458" spans="2:2" ht="15.5" x14ac:dyDescent="0.35">
      <c r="B458">
        <v>83.302893674117513</v>
      </c>
    </row>
    <row r="459" spans="2:2" ht="15.5" x14ac:dyDescent="0.35">
      <c r="B459">
        <v>72.312095855595544</v>
      </c>
    </row>
    <row r="460" spans="2:2" ht="15.5" x14ac:dyDescent="0.35">
      <c r="B460">
        <v>64.70993887167424</v>
      </c>
    </row>
    <row r="461" spans="2:2" ht="15.5" x14ac:dyDescent="0.35">
      <c r="B461">
        <v>72.700250004418194</v>
      </c>
    </row>
    <row r="462" spans="2:2" ht="15.5" x14ac:dyDescent="0.35">
      <c r="B462">
        <v>77.426002664724365</v>
      </c>
    </row>
    <row r="463" spans="2:2" ht="15.5" x14ac:dyDescent="0.35">
      <c r="B463">
        <v>86.708924047416076</v>
      </c>
    </row>
    <row r="464" spans="2:2" ht="15.5" x14ac:dyDescent="0.35">
      <c r="B464">
        <v>71.14672391442582</v>
      </c>
    </row>
    <row r="465" spans="2:2" ht="15.5" x14ac:dyDescent="0.35">
      <c r="B465">
        <v>91.36737409979105</v>
      </c>
    </row>
    <row r="466" spans="2:2" ht="15.5" x14ac:dyDescent="0.35">
      <c r="B466">
        <v>86.69240762363188</v>
      </c>
    </row>
    <row r="467" spans="2:2" ht="15.5" x14ac:dyDescent="0.35">
      <c r="B467">
        <v>69.098432706668973</v>
      </c>
    </row>
    <row r="468" spans="2:2" ht="15.5" x14ac:dyDescent="0.35">
      <c r="B468">
        <v>67.431001500226557</v>
      </c>
    </row>
    <row r="469" spans="2:2" ht="15.5" x14ac:dyDescent="0.35">
      <c r="B469">
        <v>77.572522261179984</v>
      </c>
    </row>
    <row r="470" spans="2:2" ht="15.5" x14ac:dyDescent="0.35">
      <c r="B470">
        <v>94.964607544243336</v>
      </c>
    </row>
    <row r="471" spans="2:2" ht="15.5" x14ac:dyDescent="0.35">
      <c r="B471">
        <v>74.005756889237091</v>
      </c>
    </row>
    <row r="472" spans="2:2" ht="15.5" x14ac:dyDescent="0.35">
      <c r="B472">
        <v>86.914706318639219</v>
      </c>
    </row>
    <row r="473" spans="2:2" ht="15.5" x14ac:dyDescent="0.35">
      <c r="B473">
        <v>74.541103660594672</v>
      </c>
    </row>
    <row r="474" spans="2:2" ht="15.5" x14ac:dyDescent="0.35">
      <c r="B474">
        <v>72.607899912400171</v>
      </c>
    </row>
    <row r="475" spans="2:2" ht="15.5" x14ac:dyDescent="0.35">
      <c r="B475">
        <v>85.342062650015578</v>
      </c>
    </row>
    <row r="476" spans="2:2" ht="15.5" x14ac:dyDescent="0.35">
      <c r="B476">
        <v>69.146272127982229</v>
      </c>
    </row>
    <row r="477" spans="2:2" ht="15.5" x14ac:dyDescent="0.35">
      <c r="B477">
        <v>63.892485033720732</v>
      </c>
    </row>
    <row r="478" spans="2:2" ht="15.5" x14ac:dyDescent="0.35">
      <c r="B478">
        <v>80.980708136921749</v>
      </c>
    </row>
    <row r="479" spans="2:2" ht="15.5" x14ac:dyDescent="0.35">
      <c r="B479">
        <v>90.451294656377286</v>
      </c>
    </row>
    <row r="480" spans="2:2" ht="15.5" x14ac:dyDescent="0.35">
      <c r="B480">
        <v>85.36732841283083</v>
      </c>
    </row>
    <row r="481" spans="2:2" ht="15.5" x14ac:dyDescent="0.35">
      <c r="B481">
        <v>87.547314453404397</v>
      </c>
    </row>
    <row r="482" spans="2:2" ht="15.5" x14ac:dyDescent="0.35">
      <c r="B482">
        <v>73.826786521822214</v>
      </c>
    </row>
    <row r="483" spans="2:2" ht="15.5" x14ac:dyDescent="0.35">
      <c r="B483">
        <v>74.948902894975618</v>
      </c>
    </row>
    <row r="484" spans="2:2" ht="15.5" x14ac:dyDescent="0.35">
      <c r="B484">
        <v>82.964552550110966</v>
      </c>
    </row>
    <row r="485" spans="2:2" ht="15.5" x14ac:dyDescent="0.35">
      <c r="B485">
        <v>91.774936865549535</v>
      </c>
    </row>
    <row r="486" spans="2:2" ht="15.5" x14ac:dyDescent="0.35">
      <c r="B486">
        <v>78.120256350375712</v>
      </c>
    </row>
    <row r="487" spans="2:2" ht="15.5" x14ac:dyDescent="0.35">
      <c r="B487">
        <v>82.834494807757437</v>
      </c>
    </row>
    <row r="488" spans="2:2" ht="15.5" x14ac:dyDescent="0.35">
      <c r="B488">
        <v>79.331239450839348</v>
      </c>
    </row>
    <row r="489" spans="2:2" ht="15.5" x14ac:dyDescent="0.35">
      <c r="B489">
        <v>77.342074493644759</v>
      </c>
    </row>
    <row r="490" spans="2:2" ht="15.5" x14ac:dyDescent="0.35">
      <c r="B490">
        <v>71.100285114953294</v>
      </c>
    </row>
    <row r="491" spans="2:2" ht="15.5" x14ac:dyDescent="0.35">
      <c r="B491">
        <v>63.033412718214095</v>
      </c>
    </row>
    <row r="492" spans="2:2" ht="15.5" x14ac:dyDescent="0.35">
      <c r="B492">
        <v>81.427661118214019</v>
      </c>
    </row>
    <row r="493" spans="2:2" ht="15.5" x14ac:dyDescent="0.35">
      <c r="B493">
        <v>82.30982550419867</v>
      </c>
    </row>
    <row r="494" spans="2:2" ht="15.5" x14ac:dyDescent="0.35">
      <c r="B494">
        <v>90.583462426438928</v>
      </c>
    </row>
    <row r="495" spans="2:2" ht="15.5" x14ac:dyDescent="0.35">
      <c r="B495">
        <v>83.241675585741177</v>
      </c>
    </row>
    <row r="496" spans="2:2" ht="15.5" x14ac:dyDescent="0.35">
      <c r="B496">
        <v>76.404276316752657</v>
      </c>
    </row>
    <row r="497" spans="2:2" ht="15.5" x14ac:dyDescent="0.35">
      <c r="B497">
        <v>82.501274138921872</v>
      </c>
    </row>
    <row r="498" spans="2:2" ht="15.5" x14ac:dyDescent="0.35">
      <c r="B498">
        <v>71.022596077527851</v>
      </c>
    </row>
    <row r="499" spans="2:2" ht="15.5" x14ac:dyDescent="0.35">
      <c r="B499">
        <v>99.261788111180067</v>
      </c>
    </row>
    <row r="500" spans="2:2" ht="15.5" x14ac:dyDescent="0.35">
      <c r="B500">
        <v>64.302849043160677</v>
      </c>
    </row>
    <row r="501" spans="2:2" ht="15.5" x14ac:dyDescent="0.35">
      <c r="B501">
        <v>74.828058333951049</v>
      </c>
    </row>
    <row r="502" spans="2:2" ht="15.5" x14ac:dyDescent="0.35">
      <c r="B502">
        <v>80.292293407255784</v>
      </c>
    </row>
    <row r="503" spans="2:2" ht="15.5" x14ac:dyDescent="0.35">
      <c r="B503">
        <v>80.090876710601151</v>
      </c>
    </row>
    <row r="504" spans="2:2" ht="15.5" x14ac:dyDescent="0.35">
      <c r="B504">
        <v>89.145951480604708</v>
      </c>
    </row>
    <row r="505" spans="2:2" ht="15.5" x14ac:dyDescent="0.35">
      <c r="B505">
        <v>78.452167346840724</v>
      </c>
    </row>
    <row r="506" spans="2:2" ht="15.5" x14ac:dyDescent="0.35">
      <c r="B506">
        <v>75.42420482612215</v>
      </c>
    </row>
    <row r="507" spans="2:2" ht="15.5" x14ac:dyDescent="0.35">
      <c r="B507">
        <v>74.179379427805543</v>
      </c>
    </row>
    <row r="508" spans="2:2" ht="15.5" x14ac:dyDescent="0.35">
      <c r="B508">
        <v>70.236447047209367</v>
      </c>
    </row>
    <row r="509" spans="2:2" ht="15.5" x14ac:dyDescent="0.35">
      <c r="B509">
        <v>87.870548870414495</v>
      </c>
    </row>
    <row r="510" spans="2:2" ht="15.5" x14ac:dyDescent="0.35">
      <c r="B510">
        <v>79.174497133935802</v>
      </c>
    </row>
    <row r="511" spans="2:2" ht="15.5" x14ac:dyDescent="0.35">
      <c r="B511">
        <v>67.468690960668027</v>
      </c>
    </row>
    <row r="512" spans="2:2" ht="15.5" x14ac:dyDescent="0.35">
      <c r="B512">
        <v>85.974816303933039</v>
      </c>
    </row>
    <row r="513" spans="2:2" ht="15.5" x14ac:dyDescent="0.35">
      <c r="B513">
        <v>89.193172445520759</v>
      </c>
    </row>
    <row r="514" spans="2:2" ht="15.5" x14ac:dyDescent="0.35">
      <c r="B514">
        <v>98.276332411915064</v>
      </c>
    </row>
    <row r="515" spans="2:2" ht="15.5" x14ac:dyDescent="0.35">
      <c r="B515">
        <v>78.543726178468205</v>
      </c>
    </row>
    <row r="516" spans="2:2" ht="15.5" x14ac:dyDescent="0.35">
      <c r="B516">
        <v>71.137683537090197</v>
      </c>
    </row>
  </sheetData>
  <sortState ref="B93:B96">
    <sortCondition ref="B93"/>
  </sortState>
  <mergeCells count="3">
    <mergeCell ref="A1:D1"/>
    <mergeCell ref="B2:O2"/>
    <mergeCell ref="B4:O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117"/>
  <sheetViews>
    <sheetView workbookViewId="0">
      <selection activeCell="B28" sqref="B28:H32"/>
    </sheetView>
  </sheetViews>
  <sheetFormatPr defaultColWidth="9" defaultRowHeight="15.5" x14ac:dyDescent="0.35"/>
  <cols>
    <col min="1" max="1" width="10.75" style="59" customWidth="1"/>
    <col min="2" max="2" width="19.83203125" style="59" customWidth="1"/>
    <col min="3" max="3" width="10.25" style="59" bestFit="1" customWidth="1"/>
    <col min="4" max="4" width="11.25" style="59" bestFit="1" customWidth="1"/>
    <col min="5" max="5" width="9" style="59"/>
    <col min="6" max="6" width="10.33203125" style="59" customWidth="1"/>
    <col min="7" max="9" width="9" style="59"/>
    <col min="10" max="10" width="15.75" style="59" customWidth="1"/>
    <col min="11" max="16384" width="9" style="59"/>
  </cols>
  <sheetData>
    <row r="1" spans="1:11" s="58" customFormat="1" ht="21" customHeight="1" thickBot="1" x14ac:dyDescent="0.4">
      <c r="A1" s="55" t="s">
        <v>86</v>
      </c>
      <c r="B1" s="56"/>
      <c r="C1" s="56"/>
      <c r="D1" s="56"/>
      <c r="E1" s="57"/>
    </row>
    <row r="3" spans="1:11" ht="5.5" customHeight="1" x14ac:dyDescent="0.35">
      <c r="A3" s="103" t="s">
        <v>84</v>
      </c>
      <c r="B3" s="103"/>
      <c r="C3" s="103"/>
      <c r="D3" s="103"/>
      <c r="E3" s="103"/>
      <c r="F3" s="103"/>
      <c r="G3" s="103"/>
      <c r="H3" s="103"/>
      <c r="I3" s="103"/>
    </row>
    <row r="4" spans="1:11" ht="5.5" customHeight="1" x14ac:dyDescent="0.35">
      <c r="A4" s="103"/>
      <c r="B4" s="103"/>
      <c r="C4" s="103"/>
      <c r="D4" s="103"/>
      <c r="E4" s="103"/>
      <c r="F4" s="103"/>
      <c r="G4" s="103"/>
      <c r="H4" s="103"/>
      <c r="I4" s="103"/>
    </row>
    <row r="5" spans="1:11" ht="5.5" customHeight="1" x14ac:dyDescent="0.35">
      <c r="A5" s="103"/>
      <c r="B5" s="103"/>
      <c r="C5" s="103"/>
      <c r="D5" s="103"/>
      <c r="E5" s="103"/>
      <c r="F5" s="103"/>
      <c r="G5" s="103"/>
      <c r="H5" s="103"/>
      <c r="I5" s="103"/>
    </row>
    <row r="6" spans="1:11" ht="5.5" customHeight="1" x14ac:dyDescent="0.35">
      <c r="A6" s="103"/>
      <c r="B6" s="103"/>
      <c r="C6" s="103"/>
      <c r="D6" s="103"/>
      <c r="E6" s="103"/>
      <c r="F6" s="103"/>
      <c r="G6" s="103"/>
      <c r="H6" s="103"/>
      <c r="I6" s="103"/>
    </row>
    <row r="7" spans="1:11" ht="5.5" customHeight="1" x14ac:dyDescent="0.35">
      <c r="A7" s="103"/>
      <c r="B7" s="103"/>
      <c r="C7" s="103"/>
      <c r="D7" s="103"/>
      <c r="E7" s="103"/>
      <c r="F7" s="103"/>
      <c r="G7" s="103"/>
      <c r="H7" s="103"/>
      <c r="I7" s="103"/>
    </row>
    <row r="8" spans="1:11" ht="5.5" customHeight="1" x14ac:dyDescent="0.35">
      <c r="A8" s="103"/>
      <c r="B8" s="103"/>
      <c r="C8" s="103"/>
      <c r="D8" s="103"/>
      <c r="E8" s="103"/>
      <c r="F8" s="103"/>
      <c r="G8" s="103"/>
      <c r="H8" s="103"/>
      <c r="I8" s="103"/>
    </row>
    <row r="9" spans="1:11" ht="5.5" customHeight="1" x14ac:dyDescent="0.35">
      <c r="A9" s="103"/>
      <c r="B9" s="103"/>
      <c r="C9" s="103"/>
      <c r="D9" s="103"/>
      <c r="E9" s="103"/>
      <c r="F9" s="103"/>
      <c r="G9" s="103"/>
      <c r="H9" s="103"/>
      <c r="I9" s="103"/>
    </row>
    <row r="10" spans="1:11" ht="5.5" customHeight="1" x14ac:dyDescent="0.35">
      <c r="A10" s="103"/>
      <c r="B10" s="103"/>
      <c r="C10" s="103"/>
      <c r="D10" s="103"/>
      <c r="E10" s="103"/>
      <c r="F10" s="103"/>
      <c r="G10" s="103"/>
      <c r="H10" s="103"/>
      <c r="I10" s="103"/>
    </row>
    <row r="11" spans="1:11" ht="5.5" customHeight="1" x14ac:dyDescent="0.35">
      <c r="A11" s="103"/>
      <c r="B11" s="103"/>
      <c r="C11" s="103"/>
      <c r="D11" s="103"/>
      <c r="E11" s="103"/>
      <c r="F11" s="103"/>
      <c r="G11" s="103"/>
      <c r="H11" s="103"/>
      <c r="I11" s="103"/>
    </row>
    <row r="12" spans="1:11" ht="5.5" customHeight="1" x14ac:dyDescent="0.35">
      <c r="A12" s="103"/>
      <c r="B12" s="103"/>
      <c r="C12" s="103"/>
      <c r="D12" s="103"/>
      <c r="E12" s="103"/>
      <c r="F12" s="103"/>
      <c r="G12" s="103"/>
      <c r="H12" s="103"/>
      <c r="I12" s="103"/>
    </row>
    <row r="13" spans="1:11" ht="5.5" customHeight="1" x14ac:dyDescent="0.35">
      <c r="A13" s="103"/>
      <c r="B13" s="103"/>
      <c r="C13" s="103"/>
      <c r="D13" s="103"/>
      <c r="E13" s="103"/>
      <c r="F13" s="103"/>
      <c r="G13" s="103"/>
      <c r="H13" s="103"/>
      <c r="I13" s="103"/>
    </row>
    <row r="14" spans="1:11" ht="52.5" customHeight="1" x14ac:dyDescent="0.35">
      <c r="A14" s="103"/>
      <c r="B14" s="103"/>
      <c r="C14" s="103"/>
      <c r="D14" s="103"/>
      <c r="E14" s="103"/>
      <c r="F14" s="103"/>
      <c r="G14" s="103"/>
      <c r="H14" s="103"/>
      <c r="I14" s="103"/>
    </row>
    <row r="15" spans="1:11" ht="24" customHeight="1" x14ac:dyDescent="0.35">
      <c r="A15" s="103"/>
      <c r="B15" s="103"/>
      <c r="C15" s="103"/>
      <c r="D15" s="103"/>
      <c r="E15" s="103"/>
      <c r="F15" s="103"/>
      <c r="G15" s="103"/>
      <c r="H15" s="103"/>
      <c r="I15" s="103"/>
    </row>
    <row r="16" spans="1:11" ht="16" thickBot="1" x14ac:dyDescent="0.4">
      <c r="E16" s="60"/>
      <c r="F16" s="60"/>
      <c r="G16" s="60"/>
      <c r="H16" s="60"/>
      <c r="I16" s="60"/>
      <c r="K16" s="70"/>
    </row>
    <row r="17" spans="1:14" ht="28.5" customHeight="1" x14ac:dyDescent="0.35">
      <c r="A17" s="104" t="s">
        <v>81</v>
      </c>
      <c r="B17" s="105"/>
      <c r="C17" s="61">
        <f>AVERAGE(A21:A1020)</f>
        <v>99.623878034071822</v>
      </c>
      <c r="E17" s="60"/>
      <c r="F17" s="60"/>
      <c r="G17" s="60"/>
      <c r="H17" s="60"/>
      <c r="I17" s="60"/>
    </row>
    <row r="18" spans="1:14" ht="31.5" customHeight="1" thickBot="1" x14ac:dyDescent="0.4">
      <c r="A18" s="106" t="s">
        <v>82</v>
      </c>
      <c r="B18" s="107"/>
      <c r="C18" s="68">
        <f>_xlfn.STDEV.P(A21:A1020)</f>
        <v>19.908686220452399</v>
      </c>
      <c r="E18" s="60"/>
      <c r="F18" s="60"/>
      <c r="G18" s="60"/>
      <c r="H18" s="60"/>
      <c r="I18" s="60"/>
    </row>
    <row r="19" spans="1:14" ht="16" thickBot="1" x14ac:dyDescent="0.4">
      <c r="C19" s="108" t="s">
        <v>79</v>
      </c>
      <c r="D19" s="108"/>
      <c r="E19" s="108"/>
      <c r="F19" s="108"/>
      <c r="G19" s="71"/>
      <c r="H19" s="71"/>
      <c r="N19" s="62"/>
    </row>
    <row r="20" spans="1:14" ht="16" thickBot="1" x14ac:dyDescent="0.4">
      <c r="A20" s="74" t="s">
        <v>83</v>
      </c>
      <c r="C20" s="63" t="s">
        <v>45</v>
      </c>
      <c r="D20" s="64" t="s">
        <v>44</v>
      </c>
      <c r="E20" s="64" t="s">
        <v>64</v>
      </c>
      <c r="F20" s="64" t="s">
        <v>65</v>
      </c>
    </row>
    <row r="21" spans="1:14" x14ac:dyDescent="0.35">
      <c r="A21">
        <v>134.61473170318641</v>
      </c>
      <c r="B21" s="110" t="s">
        <v>63</v>
      </c>
      <c r="C21" s="136">
        <f>COUNTIF(A21:A1020,"&gt;=128")</f>
        <v>70</v>
      </c>
      <c r="D21" s="136">
        <f>COUNTIF(A21:A1020,"&gt;=115")</f>
        <v>218</v>
      </c>
      <c r="E21" s="136">
        <f>COUNTIF(A21:A1020,"&lt;=107")</f>
        <v>629</v>
      </c>
      <c r="F21" s="138">
        <f>COUNTIF(A21:A1020,"&lt;=90")</f>
        <v>321</v>
      </c>
      <c r="G21" s="127" t="s">
        <v>67</v>
      </c>
      <c r="H21" s="128"/>
      <c r="I21" s="128"/>
      <c r="J21" s="129"/>
    </row>
    <row r="22" spans="1:14" ht="16" thickBot="1" x14ac:dyDescent="0.4">
      <c r="A22">
        <v>63.344453135505319</v>
      </c>
      <c r="B22" s="113"/>
      <c r="C22" s="137"/>
      <c r="D22" s="137"/>
      <c r="E22" s="137"/>
      <c r="F22" s="139"/>
      <c r="G22" s="130"/>
      <c r="H22" s="131"/>
      <c r="I22" s="131"/>
      <c r="J22" s="132"/>
    </row>
    <row r="23" spans="1:14" ht="19.899999999999999" customHeight="1" thickBot="1" x14ac:dyDescent="0.4">
      <c r="A23">
        <v>119.89096745091956</v>
      </c>
      <c r="B23" s="65" t="s">
        <v>66</v>
      </c>
      <c r="C23" s="66">
        <f>C21/COUNT(A21:A1020)</f>
        <v>7.0000000000000007E-2</v>
      </c>
      <c r="D23" s="66">
        <f>D21/COUNT(A21:A1020)</f>
        <v>0.218</v>
      </c>
      <c r="E23" s="66">
        <f>E21/COUNT(A21:A1020)</f>
        <v>0.629</v>
      </c>
      <c r="F23" s="69">
        <f>F21/COUNT(A21:A1020)</f>
        <v>0.32100000000000001</v>
      </c>
      <c r="G23" s="130"/>
      <c r="H23" s="131"/>
      <c r="I23" s="131"/>
      <c r="J23" s="132"/>
    </row>
    <row r="24" spans="1:14" x14ac:dyDescent="0.35">
      <c r="A24">
        <v>98.280509316828102</v>
      </c>
      <c r="B24" s="118" t="s">
        <v>80</v>
      </c>
      <c r="C24" s="121">
        <f>1-_xlfn.NORM.DIST(128,C17,C18,1)</f>
        <v>7.7033279939853871E-2</v>
      </c>
      <c r="D24" s="121">
        <f>1-_xlfn.NORM.DIST(115,C17,C18,1)</f>
        <v>0.21995881165624054</v>
      </c>
      <c r="E24" s="121">
        <f>_xlfn.NORM.DIST(107,C17,C18,1)</f>
        <v>0.64449414587565823</v>
      </c>
      <c r="F24" s="124">
        <f>_xlfn.NORM.DIST(90,C17,C18,1)</f>
        <v>0.31440553329656018</v>
      </c>
      <c r="G24" s="130"/>
      <c r="H24" s="131"/>
      <c r="I24" s="131"/>
      <c r="J24" s="132"/>
    </row>
    <row r="25" spans="1:14" x14ac:dyDescent="0.35">
      <c r="A25">
        <v>101.29296040540794</v>
      </c>
      <c r="B25" s="119"/>
      <c r="C25" s="122"/>
      <c r="D25" s="122"/>
      <c r="E25" s="122"/>
      <c r="F25" s="125"/>
      <c r="G25" s="130"/>
      <c r="H25" s="131"/>
      <c r="I25" s="131"/>
      <c r="J25" s="132"/>
    </row>
    <row r="26" spans="1:14" ht="16" thickBot="1" x14ac:dyDescent="0.4">
      <c r="A26">
        <v>117.77652869350277</v>
      </c>
      <c r="B26" s="120"/>
      <c r="C26" s="123"/>
      <c r="D26" s="123"/>
      <c r="E26" s="123"/>
      <c r="F26" s="126"/>
      <c r="G26" s="133"/>
      <c r="H26" s="134"/>
      <c r="I26" s="134"/>
      <c r="J26" s="135"/>
    </row>
    <row r="27" spans="1:14" ht="16" thickBot="1" x14ac:dyDescent="0.4">
      <c r="A27">
        <v>84.084433890529908</v>
      </c>
      <c r="B27" s="67"/>
      <c r="C27" s="67"/>
      <c r="D27" s="67"/>
      <c r="E27" s="67"/>
      <c r="F27" s="67"/>
      <c r="G27" s="67"/>
      <c r="H27" s="67"/>
      <c r="I27" s="67"/>
      <c r="J27" s="67"/>
    </row>
    <row r="28" spans="1:14" x14ac:dyDescent="0.35">
      <c r="A28">
        <v>112.68008418264799</v>
      </c>
      <c r="B28" s="109" t="s">
        <v>89</v>
      </c>
      <c r="C28" s="110"/>
      <c r="D28" s="110"/>
      <c r="E28" s="110"/>
      <c r="F28" s="110"/>
      <c r="G28" s="110"/>
      <c r="H28" s="111"/>
      <c r="I28" s="67"/>
      <c r="J28" s="67"/>
    </row>
    <row r="29" spans="1:14" x14ac:dyDescent="0.35">
      <c r="A29">
        <v>136.18188202381134</v>
      </c>
      <c r="B29" s="112"/>
      <c r="C29" s="113"/>
      <c r="D29" s="113"/>
      <c r="E29" s="113"/>
      <c r="F29" s="113"/>
      <c r="G29" s="113"/>
      <c r="H29" s="114"/>
      <c r="I29" s="67"/>
      <c r="J29" s="67"/>
    </row>
    <row r="30" spans="1:14" x14ac:dyDescent="0.35">
      <c r="A30">
        <v>98.320413396868389</v>
      </c>
      <c r="B30" s="112"/>
      <c r="C30" s="113"/>
      <c r="D30" s="113"/>
      <c r="E30" s="113"/>
      <c r="F30" s="113"/>
      <c r="G30" s="113"/>
      <c r="H30" s="114"/>
      <c r="I30" s="67"/>
      <c r="J30" s="67"/>
    </row>
    <row r="31" spans="1:14" x14ac:dyDescent="0.35">
      <c r="A31">
        <v>79.685617290670052</v>
      </c>
      <c r="B31" s="112"/>
      <c r="C31" s="113"/>
      <c r="D31" s="113"/>
      <c r="E31" s="113"/>
      <c r="F31" s="113"/>
      <c r="G31" s="113"/>
      <c r="H31" s="114"/>
      <c r="I31" s="67"/>
      <c r="J31" s="67"/>
    </row>
    <row r="32" spans="1:14" ht="16" thickBot="1" x14ac:dyDescent="0.4">
      <c r="A32">
        <v>114.14582584402524</v>
      </c>
      <c r="B32" s="115"/>
      <c r="C32" s="116"/>
      <c r="D32" s="116"/>
      <c r="E32" s="116"/>
      <c r="F32" s="116"/>
      <c r="G32" s="116"/>
      <c r="H32" s="117"/>
      <c r="I32" s="67"/>
      <c r="J32" s="67"/>
    </row>
    <row r="33" spans="1:1" x14ac:dyDescent="0.35">
      <c r="A33">
        <v>109.26265784073621</v>
      </c>
    </row>
    <row r="34" spans="1:1" x14ac:dyDescent="0.35">
      <c r="A34">
        <v>143.20245352573693</v>
      </c>
    </row>
    <row r="35" spans="1:1" x14ac:dyDescent="0.35">
      <c r="A35">
        <v>104.81895767734386</v>
      </c>
    </row>
    <row r="36" spans="1:1" x14ac:dyDescent="0.35">
      <c r="A36">
        <v>102.20686615648447</v>
      </c>
    </row>
    <row r="37" spans="1:1" x14ac:dyDescent="0.35">
      <c r="A37">
        <v>113.49699232378043</v>
      </c>
    </row>
    <row r="38" spans="1:1" x14ac:dyDescent="0.35">
      <c r="A38">
        <v>89.07569533912465</v>
      </c>
    </row>
    <row r="39" spans="1:1" x14ac:dyDescent="0.35">
      <c r="A39">
        <v>112.20109879795928</v>
      </c>
    </row>
    <row r="40" spans="1:1" x14ac:dyDescent="0.35">
      <c r="A40">
        <v>73.067770042689517</v>
      </c>
    </row>
    <row r="41" spans="1:1" x14ac:dyDescent="0.35">
      <c r="A41">
        <v>127.70607352431398</v>
      </c>
    </row>
    <row r="42" spans="1:1" x14ac:dyDescent="0.35">
      <c r="A42">
        <v>97.84854480822105</v>
      </c>
    </row>
    <row r="43" spans="1:1" x14ac:dyDescent="0.35">
      <c r="A43">
        <v>59.673004923388362</v>
      </c>
    </row>
    <row r="44" spans="1:1" x14ac:dyDescent="0.35">
      <c r="A44">
        <v>100.00688942236593</v>
      </c>
    </row>
    <row r="45" spans="1:1" x14ac:dyDescent="0.35">
      <c r="A45">
        <v>121.99822120019235</v>
      </c>
    </row>
    <row r="46" spans="1:1" x14ac:dyDescent="0.35">
      <c r="A46">
        <v>129.1334799840115</v>
      </c>
    </row>
    <row r="47" spans="1:1" x14ac:dyDescent="0.35">
      <c r="A47">
        <v>75.954415276646614</v>
      </c>
    </row>
    <row r="48" spans="1:1" x14ac:dyDescent="0.35">
      <c r="A48">
        <v>94.596123542578425</v>
      </c>
    </row>
    <row r="49" spans="1:1" x14ac:dyDescent="0.35">
      <c r="A49">
        <v>106.32712726655882</v>
      </c>
    </row>
    <row r="50" spans="1:1" x14ac:dyDescent="0.35">
      <c r="A50">
        <v>98.114572008489631</v>
      </c>
    </row>
    <row r="51" spans="1:1" x14ac:dyDescent="0.35">
      <c r="A51">
        <v>108.3122358773835</v>
      </c>
    </row>
    <row r="52" spans="1:1" x14ac:dyDescent="0.35">
      <c r="A52">
        <v>100.57611941883806</v>
      </c>
    </row>
    <row r="53" spans="1:1" x14ac:dyDescent="0.35">
      <c r="A53">
        <v>92.775133250688668</v>
      </c>
    </row>
    <row r="54" spans="1:1" x14ac:dyDescent="0.35">
      <c r="A54">
        <v>126.54701347637456</v>
      </c>
    </row>
    <row r="55" spans="1:1" x14ac:dyDescent="0.35">
      <c r="A55">
        <v>106.5252834247076</v>
      </c>
    </row>
    <row r="56" spans="1:1" x14ac:dyDescent="0.35">
      <c r="A56">
        <v>132.40611476940103</v>
      </c>
    </row>
    <row r="57" spans="1:1" x14ac:dyDescent="0.35">
      <c r="A57">
        <v>90.121432347223163</v>
      </c>
    </row>
    <row r="58" spans="1:1" x14ac:dyDescent="0.35">
      <c r="A58">
        <v>98.572093318216503</v>
      </c>
    </row>
    <row r="59" spans="1:1" x14ac:dyDescent="0.35">
      <c r="A59">
        <v>72.930800140602514</v>
      </c>
    </row>
    <row r="60" spans="1:1" x14ac:dyDescent="0.35">
      <c r="A60">
        <v>124.36704562569503</v>
      </c>
    </row>
    <row r="61" spans="1:1" x14ac:dyDescent="0.35">
      <c r="A61">
        <v>82.985036695026793</v>
      </c>
    </row>
    <row r="62" spans="1:1" x14ac:dyDescent="0.35">
      <c r="A62">
        <v>108.24722974357428</v>
      </c>
    </row>
    <row r="63" spans="1:1" x14ac:dyDescent="0.35">
      <c r="A63">
        <v>65.164261084282771</v>
      </c>
    </row>
    <row r="64" spans="1:1" x14ac:dyDescent="0.35">
      <c r="A64">
        <v>88.481135915208142</v>
      </c>
    </row>
    <row r="65" spans="1:1" x14ac:dyDescent="0.35">
      <c r="A65">
        <v>119.78837644855957</v>
      </c>
    </row>
    <row r="66" spans="1:1" x14ac:dyDescent="0.35">
      <c r="A66">
        <v>101.35275968204951</v>
      </c>
    </row>
    <row r="67" spans="1:1" x14ac:dyDescent="0.35">
      <c r="A67">
        <v>88.813669915543869</v>
      </c>
    </row>
    <row r="68" spans="1:1" x14ac:dyDescent="0.35">
      <c r="A68">
        <v>91.423487699648831</v>
      </c>
    </row>
    <row r="69" spans="1:1" x14ac:dyDescent="0.35">
      <c r="A69">
        <v>88.938679962302558</v>
      </c>
    </row>
    <row r="70" spans="1:1" x14ac:dyDescent="0.35">
      <c r="A70">
        <v>94.646896084304899</v>
      </c>
    </row>
    <row r="71" spans="1:1" x14ac:dyDescent="0.35">
      <c r="A71">
        <v>125.34738996473607</v>
      </c>
    </row>
    <row r="72" spans="1:1" x14ac:dyDescent="0.35">
      <c r="A72">
        <v>85.789236234268174</v>
      </c>
    </row>
    <row r="73" spans="1:1" x14ac:dyDescent="0.35">
      <c r="A73">
        <v>87.702949511003681</v>
      </c>
    </row>
    <row r="74" spans="1:1" x14ac:dyDescent="0.35">
      <c r="A74">
        <v>110.47064870363101</v>
      </c>
    </row>
    <row r="75" spans="1:1" x14ac:dyDescent="0.35">
      <c r="A75">
        <v>88.731269695563242</v>
      </c>
    </row>
    <row r="76" spans="1:1" x14ac:dyDescent="0.35">
      <c r="A76">
        <v>68.445354170398787</v>
      </c>
    </row>
    <row r="77" spans="1:1" x14ac:dyDescent="0.35">
      <c r="A77">
        <v>79.63427631475497</v>
      </c>
    </row>
    <row r="78" spans="1:1" x14ac:dyDescent="0.35">
      <c r="A78">
        <v>77.05849636986386</v>
      </c>
    </row>
    <row r="79" spans="1:1" x14ac:dyDescent="0.35">
      <c r="A79">
        <v>97.766963133472018</v>
      </c>
    </row>
    <row r="80" spans="1:1" x14ac:dyDescent="0.35">
      <c r="A80">
        <v>78.507412379258312</v>
      </c>
    </row>
    <row r="81" spans="1:1" x14ac:dyDescent="0.35">
      <c r="A81">
        <v>91.470440363627858</v>
      </c>
    </row>
    <row r="82" spans="1:1" x14ac:dyDescent="0.35">
      <c r="A82">
        <v>108.86423094925703</v>
      </c>
    </row>
    <row r="83" spans="1:1" x14ac:dyDescent="0.35">
      <c r="A83">
        <v>95.0738583720522</v>
      </c>
    </row>
    <row r="84" spans="1:1" x14ac:dyDescent="0.35">
      <c r="A84">
        <v>54.635859467089176</v>
      </c>
    </row>
    <row r="85" spans="1:1" x14ac:dyDescent="0.35">
      <c r="A85">
        <v>83.127418090589345</v>
      </c>
    </row>
    <row r="86" spans="1:1" x14ac:dyDescent="0.35">
      <c r="A86">
        <v>118.03236955311149</v>
      </c>
    </row>
    <row r="87" spans="1:1" x14ac:dyDescent="0.35">
      <c r="A87">
        <v>86.669672580319457</v>
      </c>
    </row>
    <row r="88" spans="1:1" x14ac:dyDescent="0.35">
      <c r="A88">
        <v>74.397815094562247</v>
      </c>
    </row>
    <row r="89" spans="1:1" x14ac:dyDescent="0.35">
      <c r="A89">
        <v>101.86237230082043</v>
      </c>
    </row>
    <row r="90" spans="1:1" x14ac:dyDescent="0.35">
      <c r="A90">
        <v>96.999986251466908</v>
      </c>
    </row>
    <row r="91" spans="1:1" x14ac:dyDescent="0.35">
      <c r="A91">
        <v>77.264042172464542</v>
      </c>
    </row>
    <row r="92" spans="1:1" x14ac:dyDescent="0.35">
      <c r="A92">
        <v>87.004093782161362</v>
      </c>
    </row>
    <row r="93" spans="1:1" x14ac:dyDescent="0.35">
      <c r="A93">
        <v>107.03901150700403</v>
      </c>
    </row>
    <row r="94" spans="1:1" x14ac:dyDescent="0.35">
      <c r="A94">
        <v>107.55412656872068</v>
      </c>
    </row>
    <row r="95" spans="1:1" x14ac:dyDescent="0.35">
      <c r="A95">
        <v>89.351726981112733</v>
      </c>
    </row>
    <row r="96" spans="1:1" x14ac:dyDescent="0.35">
      <c r="A96">
        <v>96.818837644241285</v>
      </c>
    </row>
    <row r="97" spans="1:1" x14ac:dyDescent="0.35">
      <c r="A97">
        <v>122.47516022180207</v>
      </c>
    </row>
    <row r="98" spans="1:1" x14ac:dyDescent="0.35">
      <c r="A98">
        <v>79.759786583599634</v>
      </c>
    </row>
    <row r="99" spans="1:1" x14ac:dyDescent="0.35">
      <c r="A99">
        <v>106.62057573208585</v>
      </c>
    </row>
    <row r="100" spans="1:1" x14ac:dyDescent="0.35">
      <c r="A100">
        <v>97.62680999992881</v>
      </c>
    </row>
    <row r="101" spans="1:1" x14ac:dyDescent="0.35">
      <c r="A101">
        <v>58.091575535945594</v>
      </c>
    </row>
    <row r="102" spans="1:1" x14ac:dyDescent="0.35">
      <c r="A102">
        <v>95.511143424664624</v>
      </c>
    </row>
    <row r="103" spans="1:1" x14ac:dyDescent="0.35">
      <c r="A103">
        <v>124.13407855783589</v>
      </c>
    </row>
    <row r="104" spans="1:1" x14ac:dyDescent="0.35">
      <c r="A104">
        <v>85.482327247154899</v>
      </c>
    </row>
    <row r="105" spans="1:1" x14ac:dyDescent="0.35">
      <c r="A105">
        <v>80.501615937100723</v>
      </c>
    </row>
    <row r="106" spans="1:1" x14ac:dyDescent="0.35">
      <c r="A106">
        <v>70.835597196128219</v>
      </c>
    </row>
    <row r="107" spans="1:1" x14ac:dyDescent="0.35">
      <c r="A107">
        <v>123.64386091358028</v>
      </c>
    </row>
    <row r="108" spans="1:1" x14ac:dyDescent="0.35">
      <c r="A108">
        <v>98.094608599785715</v>
      </c>
    </row>
    <row r="109" spans="1:1" x14ac:dyDescent="0.35">
      <c r="A109">
        <v>94.314703144482337</v>
      </c>
    </row>
    <row r="110" spans="1:1" x14ac:dyDescent="0.35">
      <c r="A110">
        <v>63.344453135505319</v>
      </c>
    </row>
    <row r="111" spans="1:1" x14ac:dyDescent="0.35">
      <c r="A111">
        <v>66.108043736312538</v>
      </c>
    </row>
    <row r="112" spans="1:1" x14ac:dyDescent="0.35">
      <c r="A112">
        <v>55.065868562087417</v>
      </c>
    </row>
    <row r="113" spans="1:1" x14ac:dyDescent="0.35">
      <c r="A113">
        <v>70.237877278123051</v>
      </c>
    </row>
    <row r="114" spans="1:1" x14ac:dyDescent="0.35">
      <c r="A114">
        <v>106.84726728650276</v>
      </c>
    </row>
    <row r="115" spans="1:1" x14ac:dyDescent="0.35">
      <c r="A115">
        <v>95.725829649018124</v>
      </c>
    </row>
    <row r="116" spans="1:1" x14ac:dyDescent="0.35">
      <c r="A116">
        <v>74.240790834301151</v>
      </c>
    </row>
    <row r="117" spans="1:1" x14ac:dyDescent="0.35">
      <c r="A117">
        <v>71.573106449795887</v>
      </c>
    </row>
    <row r="118" spans="1:1" x14ac:dyDescent="0.35">
      <c r="A118">
        <v>84.247688189498149</v>
      </c>
    </row>
    <row r="119" spans="1:1" x14ac:dyDescent="0.35">
      <c r="A119">
        <v>104.81581992062274</v>
      </c>
    </row>
    <row r="120" spans="1:1" x14ac:dyDescent="0.35">
      <c r="A120">
        <v>101.55678208102472</v>
      </c>
    </row>
    <row r="121" spans="1:1" x14ac:dyDescent="0.35">
      <c r="A121">
        <v>106.90081378706964</v>
      </c>
    </row>
    <row r="122" spans="1:1" x14ac:dyDescent="0.35">
      <c r="A122">
        <v>109.33596311369911</v>
      </c>
    </row>
    <row r="123" spans="1:1" x14ac:dyDescent="0.35">
      <c r="A123">
        <v>110.60420800058637</v>
      </c>
    </row>
    <row r="124" spans="1:1" x14ac:dyDescent="0.35">
      <c r="A124">
        <v>144.67074177227914</v>
      </c>
    </row>
    <row r="125" spans="1:1" x14ac:dyDescent="0.35">
      <c r="A125">
        <v>75.419450493063778</v>
      </c>
    </row>
    <row r="126" spans="1:1" x14ac:dyDescent="0.35">
      <c r="A126">
        <v>83.506586431758478</v>
      </c>
    </row>
    <row r="127" spans="1:1" x14ac:dyDescent="0.35">
      <c r="A127">
        <v>120.2580849872902</v>
      </c>
    </row>
    <row r="128" spans="1:1" x14ac:dyDescent="0.35">
      <c r="A128">
        <v>111.25617927755229</v>
      </c>
    </row>
    <row r="129" spans="1:1" x14ac:dyDescent="0.35">
      <c r="A129">
        <v>102.60756678471807</v>
      </c>
    </row>
    <row r="130" spans="1:1" x14ac:dyDescent="0.35">
      <c r="A130">
        <v>115.21143531135749</v>
      </c>
    </row>
    <row r="131" spans="1:1" x14ac:dyDescent="0.35">
      <c r="A131">
        <v>79.587983034434728</v>
      </c>
    </row>
    <row r="132" spans="1:1" x14ac:dyDescent="0.35">
      <c r="A132">
        <v>102.50420271186158</v>
      </c>
    </row>
    <row r="133" spans="1:1" x14ac:dyDescent="0.35">
      <c r="A133">
        <v>85.549948178231716</v>
      </c>
    </row>
    <row r="134" spans="1:1" x14ac:dyDescent="0.35">
      <c r="A134">
        <v>109.89239197224379</v>
      </c>
    </row>
    <row r="135" spans="1:1" x14ac:dyDescent="0.35">
      <c r="A135">
        <v>126.15342964418232</v>
      </c>
    </row>
    <row r="136" spans="1:1" x14ac:dyDescent="0.35">
      <c r="A136">
        <v>110.32526597555261</v>
      </c>
    </row>
    <row r="137" spans="1:1" x14ac:dyDescent="0.35">
      <c r="A137">
        <v>144.28984539117664</v>
      </c>
    </row>
    <row r="138" spans="1:1" x14ac:dyDescent="0.35">
      <c r="A138">
        <v>109.13851181394421</v>
      </c>
    </row>
    <row r="139" spans="1:1" x14ac:dyDescent="0.35">
      <c r="A139">
        <v>113.73814484395552</v>
      </c>
    </row>
    <row r="140" spans="1:1" x14ac:dyDescent="0.35">
      <c r="A140">
        <v>76.67014213220682</v>
      </c>
    </row>
    <row r="141" spans="1:1" x14ac:dyDescent="0.35">
      <c r="A141">
        <v>104.72609826829284</v>
      </c>
    </row>
    <row r="142" spans="1:1" x14ac:dyDescent="0.35">
      <c r="A142">
        <v>118.14751158235595</v>
      </c>
    </row>
    <row r="143" spans="1:1" x14ac:dyDescent="0.35">
      <c r="A143">
        <v>106.71923316986067</v>
      </c>
    </row>
    <row r="144" spans="1:1" x14ac:dyDescent="0.35">
      <c r="A144">
        <v>54.715531202964485</v>
      </c>
    </row>
    <row r="145" spans="1:1" x14ac:dyDescent="0.35">
      <c r="A145">
        <v>68.770498526282609</v>
      </c>
    </row>
    <row r="146" spans="1:1" x14ac:dyDescent="0.35">
      <c r="A146">
        <v>125.28263394196983</v>
      </c>
    </row>
    <row r="147" spans="1:1" x14ac:dyDescent="0.35">
      <c r="A147">
        <v>90.126616467023268</v>
      </c>
    </row>
    <row r="148" spans="1:1" x14ac:dyDescent="0.35">
      <c r="A148">
        <v>82.327699399320409</v>
      </c>
    </row>
    <row r="149" spans="1:1" x14ac:dyDescent="0.35">
      <c r="A149">
        <v>156.45561031997204</v>
      </c>
    </row>
    <row r="150" spans="1:1" x14ac:dyDescent="0.35">
      <c r="A150">
        <v>91.892491379985586</v>
      </c>
    </row>
    <row r="151" spans="1:1" x14ac:dyDescent="0.35">
      <c r="A151">
        <v>82.659801389672793</v>
      </c>
    </row>
    <row r="152" spans="1:1" x14ac:dyDescent="0.35">
      <c r="A152">
        <v>123.26050889678299</v>
      </c>
    </row>
    <row r="153" spans="1:1" x14ac:dyDescent="0.35">
      <c r="A153">
        <v>131.16747393505648</v>
      </c>
    </row>
    <row r="154" spans="1:1" x14ac:dyDescent="0.35">
      <c r="A154">
        <v>96.516316969064064</v>
      </c>
    </row>
    <row r="155" spans="1:1" x14ac:dyDescent="0.35">
      <c r="A155">
        <v>91.544109434471466</v>
      </c>
    </row>
    <row r="156" spans="1:1" x14ac:dyDescent="0.35">
      <c r="A156">
        <v>113.45474629488308</v>
      </c>
    </row>
    <row r="157" spans="1:1" x14ac:dyDescent="0.35">
      <c r="A157">
        <v>120.22998160100542</v>
      </c>
    </row>
    <row r="158" spans="1:1" x14ac:dyDescent="0.35">
      <c r="A158">
        <v>124.60333234921563</v>
      </c>
    </row>
    <row r="159" spans="1:1" x14ac:dyDescent="0.35">
      <c r="A159">
        <v>87.05693542433437</v>
      </c>
    </row>
    <row r="160" spans="1:1" x14ac:dyDescent="0.35">
      <c r="A160">
        <v>106.75972842145711</v>
      </c>
    </row>
    <row r="161" spans="1:1" x14ac:dyDescent="0.35">
      <c r="A161">
        <v>103.72315298591275</v>
      </c>
    </row>
    <row r="162" spans="1:1" x14ac:dyDescent="0.35">
      <c r="A162">
        <v>103.83217866328778</v>
      </c>
    </row>
    <row r="163" spans="1:1" x14ac:dyDescent="0.35">
      <c r="A163">
        <v>102.50574885285459</v>
      </c>
    </row>
    <row r="164" spans="1:1" x14ac:dyDescent="0.35">
      <c r="A164">
        <v>117.26898517517839</v>
      </c>
    </row>
    <row r="165" spans="1:1" x14ac:dyDescent="0.35">
      <c r="A165">
        <v>107.60674083721824</v>
      </c>
    </row>
    <row r="166" spans="1:1" x14ac:dyDescent="0.35">
      <c r="A166">
        <v>92.708126228535548</v>
      </c>
    </row>
    <row r="167" spans="1:1" x14ac:dyDescent="0.35">
      <c r="A167">
        <v>118.14291863411199</v>
      </c>
    </row>
    <row r="168" spans="1:1" x14ac:dyDescent="0.35">
      <c r="A168">
        <v>88.454032973095309</v>
      </c>
    </row>
    <row r="169" spans="1:1" x14ac:dyDescent="0.35">
      <c r="A169">
        <v>60.404966259375215</v>
      </c>
    </row>
    <row r="170" spans="1:1" x14ac:dyDescent="0.35">
      <c r="A170">
        <v>124.84975993866101</v>
      </c>
    </row>
    <row r="171" spans="1:1" x14ac:dyDescent="0.35">
      <c r="A171">
        <v>51.620702631771564</v>
      </c>
    </row>
    <row r="172" spans="1:1" x14ac:dyDescent="0.35">
      <c r="A172">
        <v>139.22195901395753</v>
      </c>
    </row>
    <row r="173" spans="1:1" x14ac:dyDescent="0.35">
      <c r="A173">
        <v>83.448469720315188</v>
      </c>
    </row>
    <row r="174" spans="1:1" x14ac:dyDescent="0.35">
      <c r="A174">
        <v>96.345309227763209</v>
      </c>
    </row>
    <row r="175" spans="1:1" x14ac:dyDescent="0.35">
      <c r="A175">
        <v>106.08151822234504</v>
      </c>
    </row>
    <row r="176" spans="1:1" x14ac:dyDescent="0.35">
      <c r="A176">
        <v>81.388054948183708</v>
      </c>
    </row>
    <row r="177" spans="1:1" x14ac:dyDescent="0.35">
      <c r="A177">
        <v>97.40171006124001</v>
      </c>
    </row>
    <row r="178" spans="1:1" x14ac:dyDescent="0.35">
      <c r="A178">
        <v>88.77785856166156</v>
      </c>
    </row>
    <row r="179" spans="1:1" x14ac:dyDescent="0.35">
      <c r="A179">
        <v>121.30818756995723</v>
      </c>
    </row>
    <row r="180" spans="1:1" x14ac:dyDescent="0.35">
      <c r="A180">
        <v>85.018439474515617</v>
      </c>
    </row>
    <row r="181" spans="1:1" x14ac:dyDescent="0.35">
      <c r="A181">
        <v>93.351957527920604</v>
      </c>
    </row>
    <row r="182" spans="1:1" x14ac:dyDescent="0.35">
      <c r="A182">
        <v>84.326859703287482</v>
      </c>
    </row>
    <row r="183" spans="1:1" x14ac:dyDescent="0.35">
      <c r="A183">
        <v>85.856129569583572</v>
      </c>
    </row>
    <row r="184" spans="1:1" x14ac:dyDescent="0.35">
      <c r="A184">
        <v>117.49667717376724</v>
      </c>
    </row>
    <row r="185" spans="1:1" x14ac:dyDescent="0.35">
      <c r="A185">
        <v>110.25714482238982</v>
      </c>
    </row>
    <row r="186" spans="1:1" x14ac:dyDescent="0.35">
      <c r="A186">
        <v>84.328906066366471</v>
      </c>
    </row>
    <row r="187" spans="1:1" x14ac:dyDescent="0.35">
      <c r="A187">
        <v>111.20242814067751</v>
      </c>
    </row>
    <row r="188" spans="1:1" x14ac:dyDescent="0.35">
      <c r="A188">
        <v>113.42216364719206</v>
      </c>
    </row>
    <row r="189" spans="1:1" x14ac:dyDescent="0.35">
      <c r="A189">
        <v>98.906287146382965</v>
      </c>
    </row>
    <row r="190" spans="1:1" x14ac:dyDescent="0.35">
      <c r="A190">
        <v>65.867664286633953</v>
      </c>
    </row>
    <row r="191" spans="1:1" x14ac:dyDescent="0.35">
      <c r="A191">
        <v>114.97141965955961</v>
      </c>
    </row>
    <row r="192" spans="1:1" x14ac:dyDescent="0.35">
      <c r="A192">
        <v>113.2463810587069</v>
      </c>
    </row>
    <row r="193" spans="1:1" x14ac:dyDescent="0.35">
      <c r="A193">
        <v>101.47238097270019</v>
      </c>
    </row>
    <row r="194" spans="1:1" x14ac:dyDescent="0.35">
      <c r="A194">
        <v>59.777596814092249</v>
      </c>
    </row>
    <row r="195" spans="1:1" x14ac:dyDescent="0.35">
      <c r="A195">
        <v>108.46762304718141</v>
      </c>
    </row>
    <row r="196" spans="1:1" x14ac:dyDescent="0.35">
      <c r="A196">
        <v>130.07125997100957</v>
      </c>
    </row>
    <row r="197" spans="1:1" x14ac:dyDescent="0.35">
      <c r="A197">
        <v>93.418214216944762</v>
      </c>
    </row>
    <row r="198" spans="1:1" x14ac:dyDescent="0.35">
      <c r="A198">
        <v>90.929381965543143</v>
      </c>
    </row>
    <row r="199" spans="1:1" x14ac:dyDescent="0.35">
      <c r="A199">
        <v>79.092353896703571</v>
      </c>
    </row>
    <row r="200" spans="1:1" x14ac:dyDescent="0.35">
      <c r="A200">
        <v>108.96054643817479</v>
      </c>
    </row>
    <row r="201" spans="1:1" x14ac:dyDescent="0.35">
      <c r="A201">
        <v>98.610428519896232</v>
      </c>
    </row>
    <row r="202" spans="1:1" x14ac:dyDescent="0.35">
      <c r="A202">
        <v>94.215863807767164</v>
      </c>
    </row>
    <row r="203" spans="1:1" x14ac:dyDescent="0.35">
      <c r="A203">
        <v>125.98881110316142</v>
      </c>
    </row>
    <row r="204" spans="1:1" x14ac:dyDescent="0.35">
      <c r="A204">
        <v>99.601413946948014</v>
      </c>
    </row>
    <row r="205" spans="1:1" x14ac:dyDescent="0.35">
      <c r="A205">
        <v>68.883912515593693</v>
      </c>
    </row>
    <row r="206" spans="1:1" x14ac:dyDescent="0.35">
      <c r="A206">
        <v>104.65374796476681</v>
      </c>
    </row>
    <row r="207" spans="1:1" x14ac:dyDescent="0.35">
      <c r="A207">
        <v>70.421777106821537</v>
      </c>
    </row>
    <row r="208" spans="1:1" x14ac:dyDescent="0.35">
      <c r="A208">
        <v>103.66401309292996</v>
      </c>
    </row>
    <row r="209" spans="1:1" x14ac:dyDescent="0.35">
      <c r="A209">
        <v>88.506397130549885</v>
      </c>
    </row>
    <row r="210" spans="1:1" x14ac:dyDescent="0.35">
      <c r="A210">
        <v>127.32767825364135</v>
      </c>
    </row>
    <row r="211" spans="1:1" x14ac:dyDescent="0.35">
      <c r="A211">
        <v>139.93736754637212</v>
      </c>
    </row>
    <row r="212" spans="1:1" x14ac:dyDescent="0.35">
      <c r="A212">
        <v>110.03095349005889</v>
      </c>
    </row>
    <row r="213" spans="1:1" x14ac:dyDescent="0.35">
      <c r="A213">
        <v>54.077429720200598</v>
      </c>
    </row>
    <row r="214" spans="1:1" x14ac:dyDescent="0.35">
      <c r="A214">
        <v>107.03901150700403</v>
      </c>
    </row>
    <row r="215" spans="1:1" x14ac:dyDescent="0.35">
      <c r="A215">
        <v>104.30391082772985</v>
      </c>
    </row>
    <row r="216" spans="1:1" x14ac:dyDescent="0.35">
      <c r="A216">
        <v>61.188404995482415</v>
      </c>
    </row>
    <row r="217" spans="1:1" x14ac:dyDescent="0.35">
      <c r="A217">
        <v>67.142230161698535</v>
      </c>
    </row>
    <row r="218" spans="1:1" x14ac:dyDescent="0.35">
      <c r="A218">
        <v>119.97391336772125</v>
      </c>
    </row>
    <row r="219" spans="1:1" x14ac:dyDescent="0.35">
      <c r="A219">
        <v>108.70920757733984</v>
      </c>
    </row>
    <row r="220" spans="1:1" x14ac:dyDescent="0.35">
      <c r="A220">
        <v>111.73079908767249</v>
      </c>
    </row>
    <row r="221" spans="1:1" x14ac:dyDescent="0.35">
      <c r="A221">
        <v>68.040629028109834</v>
      </c>
    </row>
    <row r="222" spans="1:1" x14ac:dyDescent="0.35">
      <c r="A222">
        <v>115.78155206516385</v>
      </c>
    </row>
    <row r="223" spans="1:1" x14ac:dyDescent="0.35">
      <c r="A223">
        <v>88.094305081176572</v>
      </c>
    </row>
    <row r="224" spans="1:1" x14ac:dyDescent="0.35">
      <c r="A224">
        <v>107.05365437170258</v>
      </c>
    </row>
    <row r="225" spans="1:1" x14ac:dyDescent="0.35">
      <c r="A225">
        <v>127.91121005429886</v>
      </c>
    </row>
    <row r="226" spans="1:1" x14ac:dyDescent="0.35">
      <c r="A226">
        <v>122.00386006734334</v>
      </c>
    </row>
    <row r="227" spans="1:1" x14ac:dyDescent="0.35">
      <c r="A227">
        <v>99.916622073214967</v>
      </c>
    </row>
    <row r="228" spans="1:1" x14ac:dyDescent="0.35">
      <c r="A228">
        <v>81.383325575734489</v>
      </c>
    </row>
    <row r="229" spans="1:1" x14ac:dyDescent="0.35">
      <c r="A229">
        <v>128.5831447399687</v>
      </c>
    </row>
    <row r="230" spans="1:1" x14ac:dyDescent="0.35">
      <c r="A230">
        <v>88.482932167244144</v>
      </c>
    </row>
    <row r="231" spans="1:1" x14ac:dyDescent="0.35">
      <c r="A231">
        <v>70.893077261280268</v>
      </c>
    </row>
    <row r="232" spans="1:1" x14ac:dyDescent="0.35">
      <c r="A232">
        <v>104.36343725596089</v>
      </c>
    </row>
    <row r="233" spans="1:1" x14ac:dyDescent="0.35">
      <c r="A233">
        <v>96.657584233616944</v>
      </c>
    </row>
    <row r="234" spans="1:1" x14ac:dyDescent="0.35">
      <c r="A234">
        <v>74.425554682966322</v>
      </c>
    </row>
    <row r="235" spans="1:1" x14ac:dyDescent="0.35">
      <c r="A235">
        <v>121.25698301824741</v>
      </c>
    </row>
    <row r="236" spans="1:1" x14ac:dyDescent="0.35">
      <c r="A236">
        <v>109.01638941286365</v>
      </c>
    </row>
    <row r="237" spans="1:1" x14ac:dyDescent="0.35">
      <c r="A237">
        <v>95.321081769361626</v>
      </c>
    </row>
    <row r="238" spans="1:1" x14ac:dyDescent="0.35">
      <c r="A238">
        <v>118.49198270065244</v>
      </c>
    </row>
    <row r="239" spans="1:1" x14ac:dyDescent="0.35">
      <c r="A239">
        <v>110.43204065354075</v>
      </c>
    </row>
    <row r="240" spans="1:1" x14ac:dyDescent="0.35">
      <c r="A240">
        <v>89.546904544113204</v>
      </c>
    </row>
    <row r="241" spans="1:1" x14ac:dyDescent="0.35">
      <c r="A241">
        <v>100.79808160080574</v>
      </c>
    </row>
    <row r="242" spans="1:1" x14ac:dyDescent="0.35">
      <c r="A242">
        <v>80.668235366465524</v>
      </c>
    </row>
    <row r="243" spans="1:1" x14ac:dyDescent="0.35">
      <c r="A243">
        <v>113.64337549603079</v>
      </c>
    </row>
    <row r="244" spans="1:1" x14ac:dyDescent="0.35">
      <c r="A244">
        <v>104.69306087325094</v>
      </c>
    </row>
    <row r="245" spans="1:1" x14ac:dyDescent="0.35">
      <c r="A245">
        <v>78.721461957320571</v>
      </c>
    </row>
    <row r="246" spans="1:1" x14ac:dyDescent="0.35">
      <c r="A246">
        <v>82.196186465444043</v>
      </c>
    </row>
    <row r="247" spans="1:1" x14ac:dyDescent="0.35">
      <c r="A247">
        <v>112.59227246919181</v>
      </c>
    </row>
    <row r="248" spans="1:1" x14ac:dyDescent="0.35">
      <c r="A248">
        <v>87.153000802209135</v>
      </c>
    </row>
    <row r="249" spans="1:1" x14ac:dyDescent="0.35">
      <c r="A249">
        <v>68.587962939636782</v>
      </c>
    </row>
    <row r="250" spans="1:1" x14ac:dyDescent="0.35">
      <c r="A250">
        <v>94.368863553972915</v>
      </c>
    </row>
    <row r="251" spans="1:1" x14ac:dyDescent="0.35">
      <c r="A251">
        <v>83.08589965745341</v>
      </c>
    </row>
    <row r="252" spans="1:1" x14ac:dyDescent="0.35">
      <c r="A252">
        <v>130.01450750161894</v>
      </c>
    </row>
    <row r="253" spans="1:1" x14ac:dyDescent="0.35">
      <c r="A253">
        <v>60.491368256043643</v>
      </c>
    </row>
    <row r="254" spans="1:1" x14ac:dyDescent="0.35">
      <c r="A254">
        <v>56.749888951890171</v>
      </c>
    </row>
    <row r="255" spans="1:1" x14ac:dyDescent="0.35">
      <c r="A255">
        <v>90.231890478753485</v>
      </c>
    </row>
    <row r="256" spans="1:1" x14ac:dyDescent="0.35">
      <c r="A256">
        <v>128.37232386809774</v>
      </c>
    </row>
    <row r="257" spans="1:1" x14ac:dyDescent="0.35">
      <c r="A257">
        <v>79.102904035244137</v>
      </c>
    </row>
    <row r="258" spans="1:1" x14ac:dyDescent="0.35">
      <c r="A258">
        <v>77.759216562844813</v>
      </c>
    </row>
    <row r="259" spans="1:1" x14ac:dyDescent="0.35">
      <c r="A259">
        <v>83.962334226816893</v>
      </c>
    </row>
    <row r="260" spans="1:1" x14ac:dyDescent="0.35">
      <c r="A260">
        <v>89.955176715739071</v>
      </c>
    </row>
    <row r="261" spans="1:1" x14ac:dyDescent="0.35">
      <c r="A261">
        <v>85.322574502788484</v>
      </c>
    </row>
    <row r="262" spans="1:1" x14ac:dyDescent="0.35">
      <c r="A262">
        <v>110.57255758496467</v>
      </c>
    </row>
    <row r="263" spans="1:1" x14ac:dyDescent="0.35">
      <c r="A263">
        <v>96.301744431548286</v>
      </c>
    </row>
    <row r="264" spans="1:1" x14ac:dyDescent="0.35">
      <c r="A264">
        <v>114.7435912367655</v>
      </c>
    </row>
    <row r="265" spans="1:1" x14ac:dyDescent="0.35">
      <c r="A265">
        <v>127.56696630967781</v>
      </c>
    </row>
    <row r="266" spans="1:1" x14ac:dyDescent="0.35">
      <c r="A266">
        <v>87.231876730220392</v>
      </c>
    </row>
    <row r="267" spans="1:1" x14ac:dyDescent="0.35">
      <c r="A267">
        <v>96.941187418997288</v>
      </c>
    </row>
    <row r="268" spans="1:1" x14ac:dyDescent="0.35">
      <c r="A268">
        <v>67.695839586667717</v>
      </c>
    </row>
    <row r="269" spans="1:1" x14ac:dyDescent="0.35">
      <c r="A269">
        <v>125.57098923716694</v>
      </c>
    </row>
    <row r="270" spans="1:1" x14ac:dyDescent="0.35">
      <c r="A270">
        <v>95.497023519419599</v>
      </c>
    </row>
    <row r="271" spans="1:1" x14ac:dyDescent="0.35">
      <c r="A271">
        <v>123.60393409617245</v>
      </c>
    </row>
    <row r="272" spans="1:1" x14ac:dyDescent="0.35">
      <c r="A272">
        <v>99.495821612072177</v>
      </c>
    </row>
    <row r="273" spans="1:1" x14ac:dyDescent="0.35">
      <c r="A273">
        <v>51.24089764431119</v>
      </c>
    </row>
    <row r="274" spans="1:1" x14ac:dyDescent="0.35">
      <c r="A274">
        <v>111.47554939961992</v>
      </c>
    </row>
    <row r="275" spans="1:1" x14ac:dyDescent="0.35">
      <c r="A275">
        <v>95.924417817150243</v>
      </c>
    </row>
    <row r="276" spans="1:1" x14ac:dyDescent="0.35">
      <c r="A276">
        <v>98.469297679548617</v>
      </c>
    </row>
    <row r="277" spans="1:1" x14ac:dyDescent="0.35">
      <c r="A277">
        <v>94.802146829897538</v>
      </c>
    </row>
    <row r="278" spans="1:1" x14ac:dyDescent="0.35">
      <c r="A278">
        <v>84.994110491243191</v>
      </c>
    </row>
    <row r="279" spans="1:1" x14ac:dyDescent="0.35">
      <c r="A279">
        <v>120.98972800013144</v>
      </c>
    </row>
    <row r="280" spans="1:1" x14ac:dyDescent="0.35">
      <c r="A280">
        <v>88.019317243015394</v>
      </c>
    </row>
    <row r="281" spans="1:1" x14ac:dyDescent="0.35">
      <c r="A281">
        <v>109.40594873100054</v>
      </c>
    </row>
    <row r="282" spans="1:1" x14ac:dyDescent="0.35">
      <c r="A282">
        <v>85.058911988744512</v>
      </c>
    </row>
    <row r="283" spans="1:1" x14ac:dyDescent="0.35">
      <c r="A283">
        <v>97.70691374578746</v>
      </c>
    </row>
    <row r="284" spans="1:1" x14ac:dyDescent="0.35">
      <c r="A284">
        <v>81.928567649447359</v>
      </c>
    </row>
    <row r="285" spans="1:1" x14ac:dyDescent="0.35">
      <c r="A285">
        <v>85.946351443999447</v>
      </c>
    </row>
    <row r="286" spans="1:1" x14ac:dyDescent="0.35">
      <c r="A286">
        <v>95.852544998342637</v>
      </c>
    </row>
    <row r="287" spans="1:1" x14ac:dyDescent="0.35">
      <c r="A287">
        <v>72.519799484871328</v>
      </c>
    </row>
    <row r="288" spans="1:1" x14ac:dyDescent="0.35">
      <c r="A288">
        <v>86.151260600308888</v>
      </c>
    </row>
    <row r="289" spans="1:1" x14ac:dyDescent="0.35">
      <c r="A289">
        <v>101.53222572407685</v>
      </c>
    </row>
    <row r="290" spans="1:1" x14ac:dyDescent="0.35">
      <c r="A290">
        <v>78.398045641370118</v>
      </c>
    </row>
    <row r="291" spans="1:1" x14ac:dyDescent="0.35">
      <c r="A291">
        <v>76.26664480776526</v>
      </c>
    </row>
    <row r="292" spans="1:1" x14ac:dyDescent="0.35">
      <c r="A292">
        <v>106.89433363731951</v>
      </c>
    </row>
    <row r="293" spans="1:1" x14ac:dyDescent="0.35">
      <c r="A293">
        <v>106.49947651254479</v>
      </c>
    </row>
    <row r="294" spans="1:1" x14ac:dyDescent="0.35">
      <c r="A294">
        <v>119.53039827640168</v>
      </c>
    </row>
    <row r="295" spans="1:1" x14ac:dyDescent="0.35">
      <c r="A295">
        <v>110.48467765940586</v>
      </c>
    </row>
    <row r="296" spans="1:1" x14ac:dyDescent="0.35">
      <c r="A296">
        <v>37.266693450510502</v>
      </c>
    </row>
    <row r="297" spans="1:1" x14ac:dyDescent="0.35">
      <c r="A297">
        <v>119.36596163432114</v>
      </c>
    </row>
    <row r="298" spans="1:1" x14ac:dyDescent="0.35">
      <c r="A298">
        <v>93.713072399259545</v>
      </c>
    </row>
    <row r="299" spans="1:1" x14ac:dyDescent="0.35">
      <c r="A299">
        <v>93.958545019268058</v>
      </c>
    </row>
    <row r="300" spans="1:1" x14ac:dyDescent="0.35">
      <c r="A300">
        <v>110.11258063954301</v>
      </c>
    </row>
    <row r="301" spans="1:1" x14ac:dyDescent="0.35">
      <c r="A301">
        <v>104.78589754493441</v>
      </c>
    </row>
    <row r="302" spans="1:1" x14ac:dyDescent="0.35">
      <c r="A302">
        <v>96.527185430750251</v>
      </c>
    </row>
    <row r="303" spans="1:1" x14ac:dyDescent="0.35">
      <c r="A303">
        <v>107.44580574973952</v>
      </c>
    </row>
    <row r="304" spans="1:1" x14ac:dyDescent="0.35">
      <c r="A304">
        <v>89.630987329292111</v>
      </c>
    </row>
    <row r="305" spans="1:1" x14ac:dyDescent="0.35">
      <c r="A305">
        <v>101.15960574476048</v>
      </c>
    </row>
    <row r="306" spans="1:1" x14ac:dyDescent="0.35">
      <c r="A306">
        <v>100.8333017831319</v>
      </c>
    </row>
    <row r="307" spans="1:1" x14ac:dyDescent="0.35">
      <c r="A307">
        <v>93.38265297410544</v>
      </c>
    </row>
    <row r="308" spans="1:1" x14ac:dyDescent="0.35">
      <c r="A308">
        <v>94.608833731035702</v>
      </c>
    </row>
    <row r="309" spans="1:1" x14ac:dyDescent="0.35">
      <c r="A309">
        <v>117.37807906465605</v>
      </c>
    </row>
    <row r="310" spans="1:1" x14ac:dyDescent="0.35">
      <c r="A310">
        <v>125.74515747255646</v>
      </c>
    </row>
    <row r="311" spans="1:1" x14ac:dyDescent="0.35">
      <c r="A311">
        <v>113.88766577292699</v>
      </c>
    </row>
    <row r="312" spans="1:1" x14ac:dyDescent="0.35">
      <c r="A312">
        <v>121.88653525081463</v>
      </c>
    </row>
    <row r="313" spans="1:1" x14ac:dyDescent="0.35">
      <c r="A313">
        <v>115.85058271302842</v>
      </c>
    </row>
    <row r="314" spans="1:1" x14ac:dyDescent="0.35">
      <c r="A314">
        <v>46.585739962756634</v>
      </c>
    </row>
    <row r="315" spans="1:1" x14ac:dyDescent="0.35">
      <c r="A315">
        <v>112.97892140428303</v>
      </c>
    </row>
    <row r="316" spans="1:1" x14ac:dyDescent="0.35">
      <c r="A316">
        <v>116.83984010014683</v>
      </c>
    </row>
    <row r="317" spans="1:1" x14ac:dyDescent="0.35">
      <c r="A317">
        <v>137.05672497744672</v>
      </c>
    </row>
    <row r="318" spans="1:1" x14ac:dyDescent="0.35">
      <c r="A318">
        <v>97.828535924782045</v>
      </c>
    </row>
    <row r="319" spans="1:1" x14ac:dyDescent="0.35">
      <c r="A319">
        <v>97.47728907095734</v>
      </c>
    </row>
    <row r="320" spans="1:1" x14ac:dyDescent="0.35">
      <c r="A320">
        <v>88.455829225131311</v>
      </c>
    </row>
    <row r="321" spans="1:1" x14ac:dyDescent="0.35">
      <c r="A321">
        <v>88.637910064426251</v>
      </c>
    </row>
    <row r="322" spans="1:1" x14ac:dyDescent="0.35">
      <c r="A322">
        <v>98.913949639245402</v>
      </c>
    </row>
    <row r="323" spans="1:1" x14ac:dyDescent="0.35">
      <c r="A323">
        <v>109.82329311227659</v>
      </c>
    </row>
    <row r="324" spans="1:1" x14ac:dyDescent="0.35">
      <c r="A324">
        <v>150.78545655123889</v>
      </c>
    </row>
    <row r="325" spans="1:1" x14ac:dyDescent="0.35">
      <c r="A325">
        <v>120.69477886834648</v>
      </c>
    </row>
    <row r="326" spans="1:1" x14ac:dyDescent="0.35">
      <c r="A326">
        <v>111.60383362730499</v>
      </c>
    </row>
    <row r="327" spans="1:1" x14ac:dyDescent="0.35">
      <c r="A327">
        <v>64.846028888132423</v>
      </c>
    </row>
    <row r="328" spans="1:1" x14ac:dyDescent="0.35">
      <c r="A328">
        <v>73.226067595533095</v>
      </c>
    </row>
    <row r="329" spans="1:1" x14ac:dyDescent="0.35">
      <c r="A329">
        <v>50.811616145074368</v>
      </c>
    </row>
    <row r="330" spans="1:1" x14ac:dyDescent="0.35">
      <c r="A330">
        <v>85.480326358810998</v>
      </c>
    </row>
    <row r="331" spans="1:1" x14ac:dyDescent="0.35">
      <c r="A331">
        <v>103.39362031809287</v>
      </c>
    </row>
    <row r="332" spans="1:1" x14ac:dyDescent="0.35">
      <c r="A332">
        <v>82.422423272510059</v>
      </c>
    </row>
    <row r="333" spans="1:1" x14ac:dyDescent="0.35">
      <c r="A333">
        <v>134.52614691923372</v>
      </c>
    </row>
    <row r="334" spans="1:1" x14ac:dyDescent="0.35">
      <c r="A334">
        <v>112.71750988962594</v>
      </c>
    </row>
    <row r="335" spans="1:1" x14ac:dyDescent="0.35">
      <c r="A335">
        <v>109.19799276744016</v>
      </c>
    </row>
    <row r="336" spans="1:1" x14ac:dyDescent="0.35">
      <c r="A336">
        <v>129.45998858194798</v>
      </c>
    </row>
    <row r="337" spans="1:1" x14ac:dyDescent="0.35">
      <c r="A337">
        <v>112.5698988995282</v>
      </c>
    </row>
    <row r="338" spans="1:1" x14ac:dyDescent="0.35">
      <c r="A338">
        <v>116.80277819104958</v>
      </c>
    </row>
    <row r="339" spans="1:1" x14ac:dyDescent="0.35">
      <c r="A339">
        <v>79.683025230769999</v>
      </c>
    </row>
    <row r="340" spans="1:1" x14ac:dyDescent="0.35">
      <c r="A340">
        <v>137.12502802954987</v>
      </c>
    </row>
    <row r="341" spans="1:1" x14ac:dyDescent="0.35">
      <c r="A341">
        <v>117.97502591216471</v>
      </c>
    </row>
    <row r="342" spans="1:1" x14ac:dyDescent="0.35">
      <c r="A342">
        <v>77.940024109557271</v>
      </c>
    </row>
    <row r="343" spans="1:1" x14ac:dyDescent="0.35">
      <c r="A343">
        <v>128.13167157000862</v>
      </c>
    </row>
    <row r="344" spans="1:1" x14ac:dyDescent="0.35">
      <c r="A344">
        <v>120.83907020278275</v>
      </c>
    </row>
    <row r="345" spans="1:1" x14ac:dyDescent="0.35">
      <c r="A345">
        <v>79.010271999868564</v>
      </c>
    </row>
    <row r="346" spans="1:1" x14ac:dyDescent="0.35">
      <c r="A346">
        <v>107.54262146074325</v>
      </c>
    </row>
    <row r="347" spans="1:1" x14ac:dyDescent="0.35">
      <c r="A347">
        <v>101.2178361430415</v>
      </c>
    </row>
    <row r="348" spans="1:1" x14ac:dyDescent="0.35">
      <c r="A348">
        <v>107.42611518944614</v>
      </c>
    </row>
    <row r="349" spans="1:1" x14ac:dyDescent="0.35">
      <c r="A349">
        <v>122.82081368321087</v>
      </c>
    </row>
    <row r="350" spans="1:1" x14ac:dyDescent="0.35">
      <c r="A350">
        <v>93.75002062151907</v>
      </c>
    </row>
    <row r="351" spans="1:1" x14ac:dyDescent="0.35">
      <c r="A351">
        <v>128.34726728906389</v>
      </c>
    </row>
    <row r="352" spans="1:1" x14ac:dyDescent="0.35">
      <c r="A352">
        <v>113.04697434534319</v>
      </c>
    </row>
    <row r="353" spans="1:1" x14ac:dyDescent="0.35">
      <c r="A353">
        <v>101.84238615474897</v>
      </c>
    </row>
    <row r="354" spans="1:1" x14ac:dyDescent="0.35">
      <c r="A354">
        <v>59.789238346274942</v>
      </c>
    </row>
    <row r="355" spans="1:1" x14ac:dyDescent="0.35">
      <c r="A355">
        <v>102.53812686423771</v>
      </c>
    </row>
    <row r="356" spans="1:1" x14ac:dyDescent="0.35">
      <c r="A356">
        <v>113.80017238261644</v>
      </c>
    </row>
    <row r="357" spans="1:1" x14ac:dyDescent="0.35">
      <c r="A357">
        <v>65.649112709797919</v>
      </c>
    </row>
    <row r="358" spans="1:1" x14ac:dyDescent="0.35">
      <c r="A358">
        <v>80.736492943833582</v>
      </c>
    </row>
    <row r="359" spans="1:1" x14ac:dyDescent="0.35">
      <c r="A359">
        <v>86.387501849094406</v>
      </c>
    </row>
    <row r="360" spans="1:1" x14ac:dyDescent="0.35">
      <c r="A360">
        <v>123.39643287996296</v>
      </c>
    </row>
    <row r="361" spans="1:1" x14ac:dyDescent="0.35">
      <c r="A361">
        <v>80.358370521571487</v>
      </c>
    </row>
    <row r="362" spans="1:1" x14ac:dyDescent="0.35">
      <c r="A362">
        <v>125.9817170444876</v>
      </c>
    </row>
    <row r="363" spans="1:1" x14ac:dyDescent="0.35">
      <c r="A363">
        <v>64.658036333275959</v>
      </c>
    </row>
    <row r="364" spans="1:1" x14ac:dyDescent="0.35">
      <c r="A364">
        <v>108.70584244694328</v>
      </c>
    </row>
    <row r="365" spans="1:1" x14ac:dyDescent="0.35">
      <c r="A365">
        <v>121.67062120861374</v>
      </c>
    </row>
    <row r="366" spans="1:1" x14ac:dyDescent="0.35">
      <c r="A366">
        <v>136.60643415059894</v>
      </c>
    </row>
    <row r="367" spans="1:1" x14ac:dyDescent="0.35">
      <c r="A367">
        <v>90.600872479262762</v>
      </c>
    </row>
    <row r="368" spans="1:1" x14ac:dyDescent="0.35">
      <c r="A368">
        <v>104.88357727590483</v>
      </c>
    </row>
    <row r="369" spans="1:1" x14ac:dyDescent="0.35">
      <c r="A369">
        <v>84.684154696878977</v>
      </c>
    </row>
    <row r="370" spans="1:1" x14ac:dyDescent="0.35">
      <c r="A370">
        <v>71.99529389035888</v>
      </c>
    </row>
    <row r="371" spans="1:1" x14ac:dyDescent="0.35">
      <c r="A371">
        <v>98.898647390888073</v>
      </c>
    </row>
    <row r="372" spans="1:1" x14ac:dyDescent="0.35">
      <c r="A372">
        <v>91.042841429589316</v>
      </c>
    </row>
    <row r="373" spans="1:1" x14ac:dyDescent="0.35">
      <c r="A373">
        <v>87.71404534636531</v>
      </c>
    </row>
    <row r="374" spans="1:1" x14ac:dyDescent="0.35">
      <c r="A374">
        <v>106.90081378706964</v>
      </c>
    </row>
    <row r="375" spans="1:1" x14ac:dyDescent="0.35">
      <c r="A375">
        <v>98.791349753446411</v>
      </c>
    </row>
    <row r="376" spans="1:1" x14ac:dyDescent="0.35">
      <c r="A376">
        <v>73.889680404681712</v>
      </c>
    </row>
    <row r="377" spans="1:1" x14ac:dyDescent="0.35">
      <c r="A377">
        <v>97.177815203031059</v>
      </c>
    </row>
    <row r="378" spans="1:1" x14ac:dyDescent="0.35">
      <c r="A378">
        <v>93.215988070005551</v>
      </c>
    </row>
    <row r="379" spans="1:1" x14ac:dyDescent="0.35">
      <c r="A379">
        <v>96.022779669146985</v>
      </c>
    </row>
    <row r="380" spans="1:1" x14ac:dyDescent="0.35">
      <c r="A380">
        <v>75.373793859034777</v>
      </c>
    </row>
    <row r="381" spans="1:1" x14ac:dyDescent="0.35">
      <c r="A381">
        <v>62.570836942177266</v>
      </c>
    </row>
    <row r="382" spans="1:1" x14ac:dyDescent="0.35">
      <c r="A382">
        <v>83.607403919450007</v>
      </c>
    </row>
    <row r="383" spans="1:1" x14ac:dyDescent="0.35">
      <c r="A383">
        <v>108.84565451997332</v>
      </c>
    </row>
    <row r="384" spans="1:1" x14ac:dyDescent="0.35">
      <c r="A384">
        <v>93.19652488338761</v>
      </c>
    </row>
    <row r="385" spans="1:1" x14ac:dyDescent="0.35">
      <c r="A385">
        <v>90.48452536953846</v>
      </c>
    </row>
    <row r="386" spans="1:1" x14ac:dyDescent="0.35">
      <c r="A386">
        <v>129.10255716415122</v>
      </c>
    </row>
    <row r="387" spans="1:1" x14ac:dyDescent="0.35">
      <c r="A387">
        <v>99.37797383608995</v>
      </c>
    </row>
    <row r="388" spans="1:1" x14ac:dyDescent="0.35">
      <c r="A388">
        <v>118.00253812689334</v>
      </c>
    </row>
    <row r="389" spans="1:1" x14ac:dyDescent="0.35">
      <c r="A389">
        <v>114.03016085532727</v>
      </c>
    </row>
    <row r="390" spans="1:1" x14ac:dyDescent="0.35">
      <c r="A390">
        <v>115.33430804556701</v>
      </c>
    </row>
    <row r="391" spans="1:1" x14ac:dyDescent="0.35">
      <c r="A391">
        <v>115.7919885168667</v>
      </c>
    </row>
    <row r="392" spans="1:1" x14ac:dyDescent="0.35">
      <c r="A392">
        <v>85.810882208170369</v>
      </c>
    </row>
    <row r="393" spans="1:1" x14ac:dyDescent="0.35">
      <c r="A393">
        <v>130.25725163752213</v>
      </c>
    </row>
    <row r="394" spans="1:1" x14ac:dyDescent="0.35">
      <c r="A394">
        <v>112.54754806723213</v>
      </c>
    </row>
    <row r="395" spans="1:1" x14ac:dyDescent="0.35">
      <c r="A395">
        <v>148.75910235568881</v>
      </c>
    </row>
    <row r="396" spans="1:1" x14ac:dyDescent="0.35">
      <c r="A396">
        <v>115.8966940944083</v>
      </c>
    </row>
    <row r="397" spans="1:1" x14ac:dyDescent="0.35">
      <c r="A397">
        <v>104.0740133044892</v>
      </c>
    </row>
    <row r="398" spans="1:1" x14ac:dyDescent="0.35">
      <c r="A398">
        <v>101.74561591848033</v>
      </c>
    </row>
    <row r="399" spans="1:1" x14ac:dyDescent="0.35">
      <c r="A399">
        <v>103.49766651197569</v>
      </c>
    </row>
    <row r="400" spans="1:1" x14ac:dyDescent="0.35">
      <c r="A400">
        <v>102.90410753223114</v>
      </c>
    </row>
    <row r="401" spans="1:1" x14ac:dyDescent="0.35">
      <c r="A401">
        <v>98.391035660461057</v>
      </c>
    </row>
    <row r="402" spans="1:1" x14ac:dyDescent="0.35">
      <c r="A402">
        <v>79.792937665479258</v>
      </c>
    </row>
    <row r="403" spans="1:1" x14ac:dyDescent="0.35">
      <c r="A403">
        <v>83.273301040753722</v>
      </c>
    </row>
    <row r="404" spans="1:1" x14ac:dyDescent="0.35">
      <c r="A404">
        <v>77.990546540240757</v>
      </c>
    </row>
    <row r="405" spans="1:1" x14ac:dyDescent="0.35">
      <c r="A405">
        <v>96.139763425162528</v>
      </c>
    </row>
    <row r="406" spans="1:1" x14ac:dyDescent="0.35">
      <c r="A406">
        <v>124.35740498185623</v>
      </c>
    </row>
    <row r="407" spans="1:1" x14ac:dyDescent="0.35">
      <c r="A407">
        <v>83.917996360105462</v>
      </c>
    </row>
    <row r="408" spans="1:1" x14ac:dyDescent="0.35">
      <c r="A408">
        <v>99.238661985145882</v>
      </c>
    </row>
    <row r="409" spans="1:1" x14ac:dyDescent="0.35">
      <c r="A409">
        <v>87.308683557785116</v>
      </c>
    </row>
    <row r="410" spans="1:1" x14ac:dyDescent="0.35">
      <c r="A410">
        <v>108.03281636763131</v>
      </c>
    </row>
    <row r="411" spans="1:1" x14ac:dyDescent="0.35">
      <c r="A411">
        <v>83.744032761023846</v>
      </c>
    </row>
    <row r="412" spans="1:1" x14ac:dyDescent="0.35">
      <c r="A412">
        <v>76.101844367804006</v>
      </c>
    </row>
    <row r="413" spans="1:1" x14ac:dyDescent="0.35">
      <c r="A413">
        <v>128.30975063261576</v>
      </c>
    </row>
    <row r="414" spans="1:1" x14ac:dyDescent="0.35">
      <c r="A414">
        <v>113.56816028419416</v>
      </c>
    </row>
    <row r="415" spans="1:1" x14ac:dyDescent="0.35">
      <c r="A415">
        <v>101.17338458949234</v>
      </c>
    </row>
    <row r="416" spans="1:1" x14ac:dyDescent="0.35">
      <c r="A416">
        <v>128.72839104384184</v>
      </c>
    </row>
    <row r="417" spans="1:1" x14ac:dyDescent="0.35">
      <c r="A417">
        <v>103.22456799040083</v>
      </c>
    </row>
    <row r="418" spans="1:1" x14ac:dyDescent="0.35">
      <c r="A418">
        <v>106.63512764731422</v>
      </c>
    </row>
    <row r="419" spans="1:1" x14ac:dyDescent="0.35">
      <c r="A419">
        <v>96.94582584197633</v>
      </c>
    </row>
    <row r="420" spans="1:1" x14ac:dyDescent="0.35">
      <c r="A420">
        <v>105.50548975297716</v>
      </c>
    </row>
    <row r="421" spans="1:1" x14ac:dyDescent="0.35">
      <c r="A421">
        <v>133.58727553859353</v>
      </c>
    </row>
    <row r="422" spans="1:1" x14ac:dyDescent="0.35">
      <c r="A422">
        <v>129.40123522421345</v>
      </c>
    </row>
    <row r="423" spans="1:1" x14ac:dyDescent="0.35">
      <c r="A423">
        <v>114.5176727528451</v>
      </c>
    </row>
    <row r="424" spans="1:1" x14ac:dyDescent="0.35">
      <c r="A424">
        <v>71.085799188585952</v>
      </c>
    </row>
    <row r="425" spans="1:1" x14ac:dyDescent="0.35">
      <c r="A425">
        <v>121.75333975173999</v>
      </c>
    </row>
    <row r="426" spans="1:1" x14ac:dyDescent="0.35">
      <c r="A426">
        <v>92.90073446900351</v>
      </c>
    </row>
    <row r="427" spans="1:1" x14ac:dyDescent="0.35">
      <c r="A427">
        <v>115.65235834277701</v>
      </c>
    </row>
    <row r="428" spans="1:1" x14ac:dyDescent="0.35">
      <c r="A428">
        <v>112.46198735316284</v>
      </c>
    </row>
    <row r="429" spans="1:1" x14ac:dyDescent="0.35">
      <c r="A429">
        <v>116.9557097251527</v>
      </c>
    </row>
    <row r="430" spans="1:1" x14ac:dyDescent="0.35">
      <c r="A430">
        <v>107.23466655472293</v>
      </c>
    </row>
    <row r="431" spans="1:1" x14ac:dyDescent="0.35">
      <c r="A431">
        <v>72.217847243882716</v>
      </c>
    </row>
    <row r="432" spans="1:1" x14ac:dyDescent="0.35">
      <c r="A432">
        <v>74.342154018813744</v>
      </c>
    </row>
    <row r="433" spans="1:1" x14ac:dyDescent="0.35">
      <c r="A433">
        <v>121.98703441536054</v>
      </c>
    </row>
    <row r="434" spans="1:1" x14ac:dyDescent="0.35">
      <c r="A434">
        <v>74.741149344481528</v>
      </c>
    </row>
    <row r="435" spans="1:1" x14ac:dyDescent="0.35">
      <c r="A435">
        <v>91.914091879152693</v>
      </c>
    </row>
    <row r="436" spans="1:1" x14ac:dyDescent="0.35">
      <c r="A436">
        <v>104.55947883892804</v>
      </c>
    </row>
    <row r="437" spans="1:1" x14ac:dyDescent="0.35">
      <c r="A437">
        <v>130.736828193767</v>
      </c>
    </row>
    <row r="438" spans="1:1" x14ac:dyDescent="0.35">
      <c r="A438">
        <v>80.437496560625732</v>
      </c>
    </row>
    <row r="439" spans="1:1" x14ac:dyDescent="0.35">
      <c r="A439">
        <v>103.43397914548405</v>
      </c>
    </row>
    <row r="440" spans="1:1" x14ac:dyDescent="0.35">
      <c r="A440">
        <v>130.64742486458272</v>
      </c>
    </row>
    <row r="441" spans="1:1" x14ac:dyDescent="0.35">
      <c r="A441">
        <v>73.946978570893407</v>
      </c>
    </row>
    <row r="442" spans="1:1" x14ac:dyDescent="0.35">
      <c r="A442">
        <v>88.702575137722306</v>
      </c>
    </row>
    <row r="443" spans="1:1" x14ac:dyDescent="0.35">
      <c r="A443">
        <v>118.08984961826354</v>
      </c>
    </row>
    <row r="444" spans="1:1" x14ac:dyDescent="0.35">
      <c r="A444">
        <v>76.509297994198278</v>
      </c>
    </row>
    <row r="445" spans="1:1" x14ac:dyDescent="0.35">
      <c r="A445">
        <v>96.607925822900143</v>
      </c>
    </row>
    <row r="446" spans="1:1" x14ac:dyDescent="0.35">
      <c r="A446">
        <v>105.1472397899488</v>
      </c>
    </row>
    <row r="447" spans="1:1" x14ac:dyDescent="0.35">
      <c r="A447">
        <v>135.51085683284327</v>
      </c>
    </row>
    <row r="448" spans="1:1" x14ac:dyDescent="0.35">
      <c r="A448">
        <v>84.411988407373428</v>
      </c>
    </row>
    <row r="449" spans="1:1" x14ac:dyDescent="0.35">
      <c r="A449">
        <v>76.636900100857019</v>
      </c>
    </row>
    <row r="450" spans="1:1" x14ac:dyDescent="0.35">
      <c r="A450">
        <v>120.61133272945881</v>
      </c>
    </row>
    <row r="451" spans="1:1" x14ac:dyDescent="0.35">
      <c r="A451">
        <v>100.08337792678503</v>
      </c>
    </row>
    <row r="452" spans="1:1" x14ac:dyDescent="0.35">
      <c r="A452">
        <v>73.734611558029428</v>
      </c>
    </row>
    <row r="453" spans="1:1" x14ac:dyDescent="0.35">
      <c r="A453">
        <v>147.64297045767307</v>
      </c>
    </row>
    <row r="454" spans="1:1" x14ac:dyDescent="0.35">
      <c r="A454">
        <v>115.42066456750035</v>
      </c>
    </row>
    <row r="455" spans="1:1" x14ac:dyDescent="0.35">
      <c r="A455">
        <v>135.62245183275081</v>
      </c>
    </row>
    <row r="456" spans="1:1" x14ac:dyDescent="0.35">
      <c r="A456">
        <v>90.594051268999465</v>
      </c>
    </row>
    <row r="457" spans="1:1" x14ac:dyDescent="0.35">
      <c r="A457">
        <v>94.359313859604299</v>
      </c>
    </row>
    <row r="458" spans="1:1" x14ac:dyDescent="0.35">
      <c r="A458">
        <v>110.25366600515554</v>
      </c>
    </row>
    <row r="459" spans="1:1" x14ac:dyDescent="0.35">
      <c r="A459">
        <v>128.10702426359057</v>
      </c>
    </row>
    <row r="460" spans="1:1" x14ac:dyDescent="0.35">
      <c r="A460">
        <v>85.125577950384468</v>
      </c>
    </row>
    <row r="461" spans="1:1" x14ac:dyDescent="0.35">
      <c r="A461">
        <v>105.78252183913719</v>
      </c>
    </row>
    <row r="462" spans="1:1" x14ac:dyDescent="0.35">
      <c r="A462">
        <v>87.467344908509403</v>
      </c>
    </row>
    <row r="463" spans="1:1" x14ac:dyDescent="0.35">
      <c r="A463">
        <v>80.83599166420754</v>
      </c>
    </row>
    <row r="464" spans="1:1" x14ac:dyDescent="0.35">
      <c r="A464">
        <v>102.02223873202456</v>
      </c>
    </row>
    <row r="465" spans="1:1" x14ac:dyDescent="0.35">
      <c r="A465">
        <v>110.9367420009221</v>
      </c>
    </row>
    <row r="466" spans="1:1" x14ac:dyDescent="0.35">
      <c r="A466">
        <v>88.392528393887915</v>
      </c>
    </row>
    <row r="467" spans="1:1" x14ac:dyDescent="0.35">
      <c r="A467">
        <v>71.44232111168094</v>
      </c>
    </row>
    <row r="468" spans="1:1" x14ac:dyDescent="0.35">
      <c r="A468">
        <v>95.894745552504901</v>
      </c>
    </row>
    <row r="469" spans="1:1" x14ac:dyDescent="0.35">
      <c r="A469">
        <v>123.42676452826709</v>
      </c>
    </row>
    <row r="470" spans="1:1" x14ac:dyDescent="0.35">
      <c r="A470">
        <v>100.59908416005783</v>
      </c>
    </row>
    <row r="471" spans="1:1" x14ac:dyDescent="0.35">
      <c r="A471">
        <v>107.61001501814462</v>
      </c>
    </row>
    <row r="472" spans="1:1" x14ac:dyDescent="0.35">
      <c r="A472">
        <v>95.124312590633053</v>
      </c>
    </row>
    <row r="473" spans="1:1" x14ac:dyDescent="0.35">
      <c r="A473">
        <v>91.915728969615884</v>
      </c>
    </row>
    <row r="474" spans="1:1" x14ac:dyDescent="0.35">
      <c r="A474">
        <v>90.159449225757271</v>
      </c>
    </row>
    <row r="475" spans="1:1" x14ac:dyDescent="0.35">
      <c r="A475">
        <v>91.540744304074906</v>
      </c>
    </row>
    <row r="476" spans="1:1" x14ac:dyDescent="0.35">
      <c r="A476">
        <v>75.113769323797897</v>
      </c>
    </row>
    <row r="477" spans="1:1" x14ac:dyDescent="0.35">
      <c r="A477">
        <v>121.36221155524254</v>
      </c>
    </row>
    <row r="478" spans="1:1" x14ac:dyDescent="0.35">
      <c r="A478">
        <v>77.231891534756869</v>
      </c>
    </row>
    <row r="479" spans="1:1" x14ac:dyDescent="0.35">
      <c r="A479">
        <v>77.07027432625182</v>
      </c>
    </row>
    <row r="480" spans="1:1" x14ac:dyDescent="0.35">
      <c r="A480">
        <v>71.925808495143428</v>
      </c>
    </row>
    <row r="481" spans="1:1" x14ac:dyDescent="0.35">
      <c r="A481">
        <v>112.83572146348888</v>
      </c>
    </row>
    <row r="482" spans="1:1" x14ac:dyDescent="0.35">
      <c r="A482">
        <v>104.16307557316031</v>
      </c>
    </row>
    <row r="483" spans="1:1" x14ac:dyDescent="0.35">
      <c r="A483">
        <v>129.0453499474097</v>
      </c>
    </row>
    <row r="484" spans="1:1" x14ac:dyDescent="0.35">
      <c r="A484">
        <v>114.627403288614</v>
      </c>
    </row>
    <row r="485" spans="1:1" x14ac:dyDescent="0.35">
      <c r="A485">
        <v>107.27877704775892</v>
      </c>
    </row>
    <row r="486" spans="1:1" x14ac:dyDescent="0.35">
      <c r="A486">
        <v>87.767569109564647</v>
      </c>
    </row>
    <row r="487" spans="1:1" x14ac:dyDescent="0.35">
      <c r="A487">
        <v>117.02155714156106</v>
      </c>
    </row>
    <row r="488" spans="1:1" x14ac:dyDescent="0.35">
      <c r="A488">
        <v>131.08025339315645</v>
      </c>
    </row>
    <row r="489" spans="1:1" x14ac:dyDescent="0.35">
      <c r="A489">
        <v>122.40622052340768</v>
      </c>
    </row>
    <row r="490" spans="1:1" x14ac:dyDescent="0.35">
      <c r="A490">
        <v>129.99095158884302</v>
      </c>
    </row>
    <row r="491" spans="1:1" x14ac:dyDescent="0.35">
      <c r="A491">
        <v>70.440057950327173</v>
      </c>
    </row>
    <row r="492" spans="1:1" x14ac:dyDescent="0.35">
      <c r="A492">
        <v>101.1703377822414</v>
      </c>
    </row>
    <row r="493" spans="1:1" x14ac:dyDescent="0.35">
      <c r="A493">
        <v>100.66336269810563</v>
      </c>
    </row>
    <row r="494" spans="1:1" x14ac:dyDescent="0.35">
      <c r="A494">
        <v>80.794791554217227</v>
      </c>
    </row>
    <row r="495" spans="1:1" x14ac:dyDescent="0.35">
      <c r="A495">
        <v>116.56230779190082</v>
      </c>
    </row>
    <row r="496" spans="1:1" x14ac:dyDescent="0.35">
      <c r="A496">
        <v>85.093290888471529</v>
      </c>
    </row>
    <row r="497" spans="1:1" x14ac:dyDescent="0.35">
      <c r="A497">
        <v>83.307998263626359</v>
      </c>
    </row>
    <row r="498" spans="1:1" x14ac:dyDescent="0.35">
      <c r="A498">
        <v>91.122263054421637</v>
      </c>
    </row>
    <row r="499" spans="1:1" x14ac:dyDescent="0.35">
      <c r="A499">
        <v>112.43042788701132</v>
      </c>
    </row>
    <row r="500" spans="1:1" x14ac:dyDescent="0.35">
      <c r="A500">
        <v>123.51512193854433</v>
      </c>
    </row>
    <row r="501" spans="1:1" x14ac:dyDescent="0.35">
      <c r="A501">
        <v>111.6981254905113</v>
      </c>
    </row>
    <row r="502" spans="1:1" x14ac:dyDescent="0.35">
      <c r="A502">
        <v>114.35091689927503</v>
      </c>
    </row>
    <row r="503" spans="1:1" x14ac:dyDescent="0.35">
      <c r="A503">
        <v>83.654470270266756</v>
      </c>
    </row>
    <row r="504" spans="1:1" x14ac:dyDescent="0.35">
      <c r="A504">
        <v>122.13600964751095</v>
      </c>
    </row>
    <row r="505" spans="1:1" x14ac:dyDescent="0.35">
      <c r="A505">
        <v>89.958632795605808</v>
      </c>
    </row>
    <row r="506" spans="1:1" x14ac:dyDescent="0.35">
      <c r="A506">
        <v>70.027874951483682</v>
      </c>
    </row>
    <row r="507" spans="1:1" x14ac:dyDescent="0.35">
      <c r="A507">
        <v>53.201768221333623</v>
      </c>
    </row>
    <row r="508" spans="1:1" x14ac:dyDescent="0.35">
      <c r="A508">
        <v>104.6962213673396</v>
      </c>
    </row>
    <row r="509" spans="1:1" x14ac:dyDescent="0.35">
      <c r="A509">
        <v>125.04630174371414</v>
      </c>
    </row>
    <row r="510" spans="1:1" x14ac:dyDescent="0.35">
      <c r="A510">
        <v>99.030387698439881</v>
      </c>
    </row>
    <row r="511" spans="1:1" x14ac:dyDescent="0.35">
      <c r="A511">
        <v>117.54156073729973</v>
      </c>
    </row>
    <row r="512" spans="1:1" x14ac:dyDescent="0.35">
      <c r="A512">
        <v>93.679284671088681</v>
      </c>
    </row>
    <row r="513" spans="1:1" x14ac:dyDescent="0.35">
      <c r="A513">
        <v>71.172564983135089</v>
      </c>
    </row>
    <row r="514" spans="1:1" x14ac:dyDescent="0.35">
      <c r="A514">
        <v>75.668288243468851</v>
      </c>
    </row>
    <row r="515" spans="1:1" x14ac:dyDescent="0.35">
      <c r="A515">
        <v>76.80856722581666</v>
      </c>
    </row>
    <row r="516" spans="1:1" x14ac:dyDescent="0.35">
      <c r="A516">
        <v>107.84411895438097</v>
      </c>
    </row>
    <row r="517" spans="1:1" x14ac:dyDescent="0.35">
      <c r="A517">
        <v>72.096884448546916</v>
      </c>
    </row>
    <row r="518" spans="1:1" x14ac:dyDescent="0.35">
      <c r="A518">
        <v>76.832532411208376</v>
      </c>
    </row>
    <row r="519" spans="1:1" x14ac:dyDescent="0.35">
      <c r="A519">
        <v>93.392361830046866</v>
      </c>
    </row>
    <row r="520" spans="1:1" x14ac:dyDescent="0.35">
      <c r="A520">
        <v>130.11864464497194</v>
      </c>
    </row>
    <row r="521" spans="1:1" x14ac:dyDescent="0.35">
      <c r="A521">
        <v>102.9613374863402</v>
      </c>
    </row>
    <row r="522" spans="1:1" x14ac:dyDescent="0.35">
      <c r="A522">
        <v>102.4548626242904</v>
      </c>
    </row>
    <row r="523" spans="1:1" x14ac:dyDescent="0.35">
      <c r="A523">
        <v>67.974599712761119</v>
      </c>
    </row>
    <row r="524" spans="1:1" x14ac:dyDescent="0.35">
      <c r="A524">
        <v>94.946006154350471</v>
      </c>
    </row>
    <row r="525" spans="1:1" x14ac:dyDescent="0.35">
      <c r="A525">
        <v>95.0738583720522</v>
      </c>
    </row>
    <row r="526" spans="1:1" x14ac:dyDescent="0.35">
      <c r="A526">
        <v>124.80346665834077</v>
      </c>
    </row>
    <row r="527" spans="1:1" x14ac:dyDescent="0.35">
      <c r="A527">
        <v>104.41043539467501</v>
      </c>
    </row>
    <row r="528" spans="1:1" x14ac:dyDescent="0.35">
      <c r="A528">
        <v>102.17301021621097</v>
      </c>
    </row>
    <row r="529" spans="1:1" x14ac:dyDescent="0.35">
      <c r="A529">
        <v>97.814688867947552</v>
      </c>
    </row>
    <row r="530" spans="1:1" x14ac:dyDescent="0.35">
      <c r="A530">
        <v>80.734037308138795</v>
      </c>
    </row>
    <row r="531" spans="1:1" x14ac:dyDescent="0.35">
      <c r="A531">
        <v>116.69632183620706</v>
      </c>
    </row>
    <row r="532" spans="1:1" x14ac:dyDescent="0.35">
      <c r="A532">
        <v>114.43813744117506</v>
      </c>
    </row>
    <row r="533" spans="1:1" x14ac:dyDescent="0.35">
      <c r="A533">
        <v>91.817685440764762</v>
      </c>
    </row>
    <row r="534" spans="1:1" x14ac:dyDescent="0.35">
      <c r="A534">
        <v>101.56292117026169</v>
      </c>
    </row>
    <row r="535" spans="1:1" x14ac:dyDescent="0.35">
      <c r="A535">
        <v>108.06599018687848</v>
      </c>
    </row>
    <row r="536" spans="1:1" x14ac:dyDescent="0.35">
      <c r="A536">
        <v>91.557479006587528</v>
      </c>
    </row>
    <row r="537" spans="1:1" x14ac:dyDescent="0.35">
      <c r="A537">
        <v>83.303678163792938</v>
      </c>
    </row>
    <row r="538" spans="1:1" x14ac:dyDescent="0.35">
      <c r="A538">
        <v>80.879556460422464</v>
      </c>
    </row>
    <row r="539" spans="1:1" x14ac:dyDescent="0.35">
      <c r="A539">
        <v>85.761678544804454</v>
      </c>
    </row>
    <row r="540" spans="1:1" x14ac:dyDescent="0.35">
      <c r="A540">
        <v>106.45111413177801</v>
      </c>
    </row>
    <row r="541" spans="1:1" x14ac:dyDescent="0.35">
      <c r="A541">
        <v>107.75662556407042</v>
      </c>
    </row>
    <row r="542" spans="1:1" x14ac:dyDescent="0.35">
      <c r="A542">
        <v>104.75442902825307</v>
      </c>
    </row>
    <row r="543" spans="1:1" x14ac:dyDescent="0.35">
      <c r="A543">
        <v>98.262069311749656</v>
      </c>
    </row>
    <row r="544" spans="1:1" x14ac:dyDescent="0.35">
      <c r="A544">
        <v>38.055407255887985</v>
      </c>
    </row>
    <row r="545" spans="1:1" x14ac:dyDescent="0.35">
      <c r="A545">
        <v>109.91660726867849</v>
      </c>
    </row>
    <row r="546" spans="1:1" x14ac:dyDescent="0.35">
      <c r="A546">
        <v>160.76297722756863</v>
      </c>
    </row>
    <row r="547" spans="1:1" x14ac:dyDescent="0.35">
      <c r="A547">
        <v>107.99966528575169</v>
      </c>
    </row>
    <row r="548" spans="1:1" x14ac:dyDescent="0.35">
      <c r="A548">
        <v>89.796901900263038</v>
      </c>
    </row>
    <row r="549" spans="1:1" x14ac:dyDescent="0.35">
      <c r="A549">
        <v>124.74416760378517</v>
      </c>
    </row>
    <row r="550" spans="1:1" x14ac:dyDescent="0.35">
      <c r="A550">
        <v>120.03193912969436</v>
      </c>
    </row>
    <row r="551" spans="1:1" x14ac:dyDescent="0.35">
      <c r="A551">
        <v>95.281768860877492</v>
      </c>
    </row>
    <row r="552" spans="1:1" x14ac:dyDescent="0.35">
      <c r="A552">
        <v>91.189747561293188</v>
      </c>
    </row>
    <row r="553" spans="1:1" x14ac:dyDescent="0.35">
      <c r="A553">
        <v>106.30623162578559</v>
      </c>
    </row>
    <row r="554" spans="1:1" x14ac:dyDescent="0.35">
      <c r="A554">
        <v>89.518846632563509</v>
      </c>
    </row>
    <row r="555" spans="1:1" x14ac:dyDescent="0.35">
      <c r="A555">
        <v>121.0455255000852</v>
      </c>
    </row>
    <row r="556" spans="1:1" x14ac:dyDescent="0.35">
      <c r="A556">
        <v>81.15081325522624</v>
      </c>
    </row>
    <row r="557" spans="1:1" x14ac:dyDescent="0.35">
      <c r="A557">
        <v>104.60347564512631</v>
      </c>
    </row>
    <row r="558" spans="1:1" x14ac:dyDescent="0.35">
      <c r="A558">
        <v>114.19500677002361</v>
      </c>
    </row>
    <row r="559" spans="1:1" x14ac:dyDescent="0.35">
      <c r="A559">
        <v>118.44746293500066</v>
      </c>
    </row>
    <row r="560" spans="1:1" x14ac:dyDescent="0.35">
      <c r="A560">
        <v>125.32351572881453</v>
      </c>
    </row>
    <row r="561" spans="1:1" x14ac:dyDescent="0.35">
      <c r="A561">
        <v>99.356532498495653</v>
      </c>
    </row>
    <row r="562" spans="1:1" x14ac:dyDescent="0.35">
      <c r="A562">
        <v>35.02860888838768</v>
      </c>
    </row>
    <row r="563" spans="1:1" x14ac:dyDescent="0.35">
      <c r="A563">
        <v>127.464466256788</v>
      </c>
    </row>
    <row r="564" spans="1:1" x14ac:dyDescent="0.35">
      <c r="A564">
        <v>94.635800248943269</v>
      </c>
    </row>
    <row r="565" spans="1:1" x14ac:dyDescent="0.35">
      <c r="A565">
        <v>61.228422762360424</v>
      </c>
    </row>
    <row r="566" spans="1:1" x14ac:dyDescent="0.35">
      <c r="A566">
        <v>83.786574375699274</v>
      </c>
    </row>
    <row r="567" spans="1:1" x14ac:dyDescent="0.35">
      <c r="A567">
        <v>69.867076288210228</v>
      </c>
    </row>
    <row r="568" spans="1:1" x14ac:dyDescent="0.35">
      <c r="A568">
        <v>121.59922587452456</v>
      </c>
    </row>
    <row r="569" spans="1:1" x14ac:dyDescent="0.35">
      <c r="A569">
        <v>78.637788444757462</v>
      </c>
    </row>
    <row r="570" spans="1:1" x14ac:dyDescent="0.35">
      <c r="A570">
        <v>100.83482518675737</v>
      </c>
    </row>
    <row r="571" spans="1:1" x14ac:dyDescent="0.35">
      <c r="A571">
        <v>103.98033535020659</v>
      </c>
    </row>
    <row r="572" spans="1:1" x14ac:dyDescent="0.35">
      <c r="A572">
        <v>115.92397893546149</v>
      </c>
    </row>
    <row r="573" spans="1:1" x14ac:dyDescent="0.35">
      <c r="A573">
        <v>107.04390004102606</v>
      </c>
    </row>
    <row r="574" spans="1:1" x14ac:dyDescent="0.35">
      <c r="A574">
        <v>81.799282977590337</v>
      </c>
    </row>
    <row r="575" spans="1:1" x14ac:dyDescent="0.35">
      <c r="A575">
        <v>83.188490659813397</v>
      </c>
    </row>
    <row r="576" spans="1:1" x14ac:dyDescent="0.35">
      <c r="A576">
        <v>123.72098606429063</v>
      </c>
    </row>
    <row r="577" spans="1:1" x14ac:dyDescent="0.35">
      <c r="A577">
        <v>67.875010042916983</v>
      </c>
    </row>
    <row r="578" spans="1:1" x14ac:dyDescent="0.35">
      <c r="A578">
        <v>72.695695760194212</v>
      </c>
    </row>
    <row r="579" spans="1:1" x14ac:dyDescent="0.35">
      <c r="A579">
        <v>86.166812959709205</v>
      </c>
    </row>
    <row r="580" spans="1:1" x14ac:dyDescent="0.35">
      <c r="A580">
        <v>117.71982169884723</v>
      </c>
    </row>
    <row r="581" spans="1:1" x14ac:dyDescent="0.35">
      <c r="A581">
        <v>69.238251651404426</v>
      </c>
    </row>
    <row r="582" spans="1:1" x14ac:dyDescent="0.35">
      <c r="A582">
        <v>111.06132003769744</v>
      </c>
    </row>
    <row r="583" spans="1:1" x14ac:dyDescent="0.35">
      <c r="A583">
        <v>89.965567692706827</v>
      </c>
    </row>
    <row r="584" spans="1:1" x14ac:dyDescent="0.35">
      <c r="A584">
        <v>82.237068252288736</v>
      </c>
    </row>
    <row r="585" spans="1:1" x14ac:dyDescent="0.35">
      <c r="A585">
        <v>77.838524500839412</v>
      </c>
    </row>
    <row r="586" spans="1:1" x14ac:dyDescent="0.35">
      <c r="A586">
        <v>84.910891726030968</v>
      </c>
    </row>
    <row r="587" spans="1:1" x14ac:dyDescent="0.35">
      <c r="A587">
        <v>105.15356077812612</v>
      </c>
    </row>
    <row r="588" spans="1:1" x14ac:dyDescent="0.35">
      <c r="A588">
        <v>109.72158886725083</v>
      </c>
    </row>
    <row r="589" spans="1:1" x14ac:dyDescent="0.35">
      <c r="A589">
        <v>116.35621629247908</v>
      </c>
    </row>
    <row r="590" spans="1:1" x14ac:dyDescent="0.35">
      <c r="A590">
        <v>123.38733793294523</v>
      </c>
    </row>
    <row r="591" spans="1:1" x14ac:dyDescent="0.35">
      <c r="A591">
        <v>96.756832842947915</v>
      </c>
    </row>
    <row r="592" spans="1:1" x14ac:dyDescent="0.35">
      <c r="A592">
        <v>112.42115104105324</v>
      </c>
    </row>
    <row r="593" spans="1:1" x14ac:dyDescent="0.35">
      <c r="A593">
        <v>84.291480359388515</v>
      </c>
    </row>
    <row r="594" spans="1:1" x14ac:dyDescent="0.35">
      <c r="A594">
        <v>90.135256666690111</v>
      </c>
    </row>
    <row r="595" spans="1:1" x14ac:dyDescent="0.35">
      <c r="A595">
        <v>123.82330421824008</v>
      </c>
    </row>
    <row r="596" spans="1:1" x14ac:dyDescent="0.35">
      <c r="A596">
        <v>106.17772002442507</v>
      </c>
    </row>
    <row r="597" spans="1:1" x14ac:dyDescent="0.35">
      <c r="A597">
        <v>98.369548848131672</v>
      </c>
    </row>
    <row r="598" spans="1:1" x14ac:dyDescent="0.35">
      <c r="A598">
        <v>138.0368874175474</v>
      </c>
    </row>
    <row r="599" spans="1:1" x14ac:dyDescent="0.35">
      <c r="A599">
        <v>80.091479301336221</v>
      </c>
    </row>
    <row r="600" spans="1:1" x14ac:dyDescent="0.35">
      <c r="A600">
        <v>100.58071236708201</v>
      </c>
    </row>
    <row r="601" spans="1:1" x14ac:dyDescent="0.35">
      <c r="A601">
        <v>79.608583089429885</v>
      </c>
    </row>
    <row r="602" spans="1:1" x14ac:dyDescent="0.35">
      <c r="A602">
        <v>88.7724925429211</v>
      </c>
    </row>
    <row r="603" spans="1:1" x14ac:dyDescent="0.35">
      <c r="A603">
        <v>113.15315785177518</v>
      </c>
    </row>
    <row r="604" spans="1:1" x14ac:dyDescent="0.35">
      <c r="A604">
        <v>82.077633831067942</v>
      </c>
    </row>
    <row r="605" spans="1:1" x14ac:dyDescent="0.35">
      <c r="A605">
        <v>114.99170139140915</v>
      </c>
    </row>
    <row r="606" spans="1:1" x14ac:dyDescent="0.35">
      <c r="A606">
        <v>112.7737621369306</v>
      </c>
    </row>
    <row r="607" spans="1:1" x14ac:dyDescent="0.35">
      <c r="A607">
        <v>115.33840077172499</v>
      </c>
    </row>
    <row r="608" spans="1:1" x14ac:dyDescent="0.35">
      <c r="A608">
        <v>140.23386281915009</v>
      </c>
    </row>
    <row r="609" spans="1:1" x14ac:dyDescent="0.35">
      <c r="A609">
        <v>102.13453859032597</v>
      </c>
    </row>
    <row r="610" spans="1:1" x14ac:dyDescent="0.35">
      <c r="A610">
        <v>99.90743617672706</v>
      </c>
    </row>
    <row r="611" spans="1:1" x14ac:dyDescent="0.35">
      <c r="A611">
        <v>114.63340595364571</v>
      </c>
    </row>
    <row r="612" spans="1:1" x14ac:dyDescent="0.35">
      <c r="A612">
        <v>116.30496626603417</v>
      </c>
    </row>
    <row r="613" spans="1:1" x14ac:dyDescent="0.35">
      <c r="A613">
        <v>144.20144250616431</v>
      </c>
    </row>
    <row r="614" spans="1:1" x14ac:dyDescent="0.35">
      <c r="A614">
        <v>116.37547484278912</v>
      </c>
    </row>
    <row r="615" spans="1:1" x14ac:dyDescent="0.35">
      <c r="A615">
        <v>77.199695422314107</v>
      </c>
    </row>
    <row r="616" spans="1:1" x14ac:dyDescent="0.35">
      <c r="A616">
        <v>104.9277332436759</v>
      </c>
    </row>
    <row r="617" spans="1:1" x14ac:dyDescent="0.35">
      <c r="A617">
        <v>69.905093166744336</v>
      </c>
    </row>
    <row r="618" spans="1:1" x14ac:dyDescent="0.35">
      <c r="A618">
        <v>107.38023118174169</v>
      </c>
    </row>
    <row r="619" spans="1:1" x14ac:dyDescent="0.35">
      <c r="A619">
        <v>104.55006556876469</v>
      </c>
    </row>
    <row r="620" spans="1:1" x14ac:dyDescent="0.35">
      <c r="A620">
        <v>90.482820066972636</v>
      </c>
    </row>
    <row r="621" spans="1:1" x14ac:dyDescent="0.35">
      <c r="A621">
        <v>77.5449850858422</v>
      </c>
    </row>
    <row r="622" spans="1:1" x14ac:dyDescent="0.35">
      <c r="A622">
        <v>77.645256876712665</v>
      </c>
    </row>
    <row r="623" spans="1:1" x14ac:dyDescent="0.35">
      <c r="A623">
        <v>59.182059683371335</v>
      </c>
    </row>
    <row r="624" spans="1:1" x14ac:dyDescent="0.35">
      <c r="A624">
        <v>101.1779775377363</v>
      </c>
    </row>
    <row r="625" spans="1:1" x14ac:dyDescent="0.35">
      <c r="A625">
        <v>98.581301952071954</v>
      </c>
    </row>
    <row r="626" spans="1:1" x14ac:dyDescent="0.35">
      <c r="A626">
        <v>121.9283265323611</v>
      </c>
    </row>
    <row r="627" spans="1:1" x14ac:dyDescent="0.35">
      <c r="A627">
        <v>108.11248810350662</v>
      </c>
    </row>
    <row r="628" spans="1:1" x14ac:dyDescent="0.35">
      <c r="A628">
        <v>119.07460500660818</v>
      </c>
    </row>
    <row r="629" spans="1:1" x14ac:dyDescent="0.35">
      <c r="A629">
        <v>114.3093984661391</v>
      </c>
    </row>
    <row r="630" spans="1:1" x14ac:dyDescent="0.35">
      <c r="A630">
        <v>115.12980816187337</v>
      </c>
    </row>
    <row r="631" spans="1:1" x14ac:dyDescent="0.35">
      <c r="A631">
        <v>90.599167176696938</v>
      </c>
    </row>
    <row r="632" spans="1:1" x14ac:dyDescent="0.35">
      <c r="A632">
        <v>94.838526617968455</v>
      </c>
    </row>
    <row r="633" spans="1:1" x14ac:dyDescent="0.35">
      <c r="A633">
        <v>80.560551193775609</v>
      </c>
    </row>
    <row r="634" spans="1:1" x14ac:dyDescent="0.35">
      <c r="A634">
        <v>131.37529347441159</v>
      </c>
    </row>
    <row r="635" spans="1:1" x14ac:dyDescent="0.35">
      <c r="A635">
        <v>105.31822479388211</v>
      </c>
    </row>
    <row r="636" spans="1:1" x14ac:dyDescent="0.35">
      <c r="A636">
        <v>98.119187694101129</v>
      </c>
    </row>
    <row r="637" spans="1:1" x14ac:dyDescent="0.35">
      <c r="A637">
        <v>93.998562786146067</v>
      </c>
    </row>
    <row r="638" spans="1:1" x14ac:dyDescent="0.35">
      <c r="A638">
        <v>102.09606696444098</v>
      </c>
    </row>
    <row r="639" spans="1:1" x14ac:dyDescent="0.35">
      <c r="A639">
        <v>106.10875758866314</v>
      </c>
    </row>
    <row r="640" spans="1:1" x14ac:dyDescent="0.35">
      <c r="A640">
        <v>88.192780620011035</v>
      </c>
    </row>
    <row r="641" spans="1:1" x14ac:dyDescent="0.35">
      <c r="A641">
        <v>96.803330759576056</v>
      </c>
    </row>
    <row r="642" spans="1:1" x14ac:dyDescent="0.35">
      <c r="A642">
        <v>107.19221588951768</v>
      </c>
    </row>
    <row r="643" spans="1:1" x14ac:dyDescent="0.35">
      <c r="A643">
        <v>87.043747751158662</v>
      </c>
    </row>
    <row r="644" spans="1:1" x14ac:dyDescent="0.35">
      <c r="A644">
        <v>94.708696249290369</v>
      </c>
    </row>
    <row r="645" spans="1:1" x14ac:dyDescent="0.35">
      <c r="A645">
        <v>98.301996129157487</v>
      </c>
    </row>
    <row r="646" spans="1:1" x14ac:dyDescent="0.35">
      <c r="A646">
        <v>131.02913979091682</v>
      </c>
    </row>
    <row r="647" spans="1:1" x14ac:dyDescent="0.35">
      <c r="A647">
        <v>103.70914676750544</v>
      </c>
    </row>
    <row r="648" spans="1:1" x14ac:dyDescent="0.35">
      <c r="A648">
        <v>109.48807610257063</v>
      </c>
    </row>
    <row r="649" spans="1:1" x14ac:dyDescent="0.35">
      <c r="A649">
        <v>89.720163284800947</v>
      </c>
    </row>
    <row r="650" spans="1:1" x14ac:dyDescent="0.35">
      <c r="A650">
        <v>79.851509124273434</v>
      </c>
    </row>
    <row r="651" spans="1:1" x14ac:dyDescent="0.35">
      <c r="A651">
        <v>87.504565979179461</v>
      </c>
    </row>
    <row r="652" spans="1:1" x14ac:dyDescent="0.35">
      <c r="A652">
        <v>138.2728103431873</v>
      </c>
    </row>
    <row r="653" spans="1:1" x14ac:dyDescent="0.35">
      <c r="A653">
        <v>77.576590026728809</v>
      </c>
    </row>
    <row r="654" spans="1:1" x14ac:dyDescent="0.35">
      <c r="A654">
        <v>82.243889462552033</v>
      </c>
    </row>
    <row r="655" spans="1:1" x14ac:dyDescent="0.35">
      <c r="A655">
        <v>118.71362655947451</v>
      </c>
    </row>
    <row r="656" spans="1:1" x14ac:dyDescent="0.35">
      <c r="A656">
        <v>115.08710738562513</v>
      </c>
    </row>
    <row r="657" spans="1:1" x14ac:dyDescent="0.35">
      <c r="A657">
        <v>145.56713975034654</v>
      </c>
    </row>
    <row r="658" spans="1:1" x14ac:dyDescent="0.35">
      <c r="A658">
        <v>110.75595719157718</v>
      </c>
    </row>
    <row r="659" spans="1:1" x14ac:dyDescent="0.35">
      <c r="A659">
        <v>92.274706528405659</v>
      </c>
    </row>
    <row r="660" spans="1:1" x14ac:dyDescent="0.35">
      <c r="A660">
        <v>130.33919711015187</v>
      </c>
    </row>
    <row r="661" spans="1:1" x14ac:dyDescent="0.35">
      <c r="A661">
        <v>95.775920069718268</v>
      </c>
    </row>
    <row r="662" spans="1:1" x14ac:dyDescent="0.35">
      <c r="A662">
        <v>92.726111486263108</v>
      </c>
    </row>
    <row r="663" spans="1:1" x14ac:dyDescent="0.35">
      <c r="A663">
        <v>104.1146449802909</v>
      </c>
    </row>
    <row r="664" spans="1:1" x14ac:dyDescent="0.35">
      <c r="A664">
        <v>108.11915015219711</v>
      </c>
    </row>
    <row r="665" spans="1:1" x14ac:dyDescent="0.35">
      <c r="A665">
        <v>55.851308186538517</v>
      </c>
    </row>
    <row r="666" spans="1:1" x14ac:dyDescent="0.35">
      <c r="A666">
        <v>84.634905558777973</v>
      </c>
    </row>
    <row r="667" spans="1:1" x14ac:dyDescent="0.35">
      <c r="A667">
        <v>82.089047989575192</v>
      </c>
    </row>
    <row r="668" spans="1:1" x14ac:dyDescent="0.35">
      <c r="A668">
        <v>116.29646249057259</v>
      </c>
    </row>
    <row r="669" spans="1:1" x14ac:dyDescent="0.35">
      <c r="A669">
        <v>82.799772624275647</v>
      </c>
    </row>
    <row r="670" spans="1:1" x14ac:dyDescent="0.35">
      <c r="A670">
        <v>107.65608092478942</v>
      </c>
    </row>
    <row r="671" spans="1:1" x14ac:dyDescent="0.35">
      <c r="A671">
        <v>116.92724254098721</v>
      </c>
    </row>
    <row r="672" spans="1:1" x14ac:dyDescent="0.35">
      <c r="A672">
        <v>116.96448634902481</v>
      </c>
    </row>
    <row r="673" spans="1:1" x14ac:dyDescent="0.35">
      <c r="A673">
        <v>128.64703674276825</v>
      </c>
    </row>
    <row r="674" spans="1:1" x14ac:dyDescent="0.35">
      <c r="A674">
        <v>83.144880388863385</v>
      </c>
    </row>
    <row r="675" spans="1:1" x14ac:dyDescent="0.35">
      <c r="A675">
        <v>126.40008460730314</v>
      </c>
    </row>
    <row r="676" spans="1:1" x14ac:dyDescent="0.35">
      <c r="A676">
        <v>89.658999766106717</v>
      </c>
    </row>
    <row r="677" spans="1:1" x14ac:dyDescent="0.35">
      <c r="A677">
        <v>110.98474058380816</v>
      </c>
    </row>
    <row r="678" spans="1:1" x14ac:dyDescent="0.35">
      <c r="A678">
        <v>115.19101715530269</v>
      </c>
    </row>
    <row r="679" spans="1:1" x14ac:dyDescent="0.35">
      <c r="A679">
        <v>55.273597151972353</v>
      </c>
    </row>
    <row r="680" spans="1:1" x14ac:dyDescent="0.35">
      <c r="A680">
        <v>104.85993041365873</v>
      </c>
    </row>
    <row r="681" spans="1:1" x14ac:dyDescent="0.35">
      <c r="A681">
        <v>106.93005404173164</v>
      </c>
    </row>
    <row r="682" spans="1:1" x14ac:dyDescent="0.35">
      <c r="A682">
        <v>107.5015577749582</v>
      </c>
    </row>
    <row r="683" spans="1:1" x14ac:dyDescent="0.35">
      <c r="A683">
        <v>85.468366503482684</v>
      </c>
    </row>
    <row r="684" spans="1:1" x14ac:dyDescent="0.35">
      <c r="A684">
        <v>73.237299855099991</v>
      </c>
    </row>
    <row r="685" spans="1:1" x14ac:dyDescent="0.35">
      <c r="A685">
        <v>112.14584699482657</v>
      </c>
    </row>
    <row r="686" spans="1:1" x14ac:dyDescent="0.35">
      <c r="A686">
        <v>99.685587681597099</v>
      </c>
    </row>
    <row r="687" spans="1:1" x14ac:dyDescent="0.35">
      <c r="A687">
        <v>113.74201019643806</v>
      </c>
    </row>
    <row r="688" spans="1:1" x14ac:dyDescent="0.35">
      <c r="A688">
        <v>59.960950945969671</v>
      </c>
    </row>
    <row r="689" spans="1:1" x14ac:dyDescent="0.35">
      <c r="A689">
        <v>95.327380020171404</v>
      </c>
    </row>
    <row r="690" spans="1:1" x14ac:dyDescent="0.35">
      <c r="A690">
        <v>80.239090291433968</v>
      </c>
    </row>
    <row r="691" spans="1:1" x14ac:dyDescent="0.35">
      <c r="A691">
        <v>85.054864737321623</v>
      </c>
    </row>
    <row r="692" spans="1:1" x14ac:dyDescent="0.35">
      <c r="A692">
        <v>94.112090462294873</v>
      </c>
    </row>
    <row r="693" spans="1:1" x14ac:dyDescent="0.35">
      <c r="A693">
        <v>91.669415067008231</v>
      </c>
    </row>
    <row r="694" spans="1:1" x14ac:dyDescent="0.35">
      <c r="A694">
        <v>85.773501975927502</v>
      </c>
    </row>
    <row r="695" spans="1:1" x14ac:dyDescent="0.35">
      <c r="A695">
        <v>107.18896444595885</v>
      </c>
    </row>
    <row r="696" spans="1:1" x14ac:dyDescent="0.35">
      <c r="A696">
        <v>97.945474206062499</v>
      </c>
    </row>
    <row r="697" spans="1:1" x14ac:dyDescent="0.35">
      <c r="A697">
        <v>97.017016539757606</v>
      </c>
    </row>
    <row r="698" spans="1:1" x14ac:dyDescent="0.35">
      <c r="A698">
        <v>79.150379658676684</v>
      </c>
    </row>
    <row r="699" spans="1:1" x14ac:dyDescent="0.35">
      <c r="A699">
        <v>108.67053131514695</v>
      </c>
    </row>
    <row r="700" spans="1:1" x14ac:dyDescent="0.35">
      <c r="A700">
        <v>123.40857463423163</v>
      </c>
    </row>
    <row r="701" spans="1:1" x14ac:dyDescent="0.35">
      <c r="A701">
        <v>92.221933098335285</v>
      </c>
    </row>
    <row r="702" spans="1:1" x14ac:dyDescent="0.35">
      <c r="A702">
        <v>125.57790139690042</v>
      </c>
    </row>
    <row r="703" spans="1:1" x14ac:dyDescent="0.35">
      <c r="A703">
        <v>68.057090882211924</v>
      </c>
    </row>
    <row r="704" spans="1:1" x14ac:dyDescent="0.35">
      <c r="A704">
        <v>105.21686160936952</v>
      </c>
    </row>
    <row r="705" spans="1:1" x14ac:dyDescent="0.35">
      <c r="A705">
        <v>74.2337877250975</v>
      </c>
    </row>
    <row r="706" spans="1:1" x14ac:dyDescent="0.35">
      <c r="A706">
        <v>78.743016981752589</v>
      </c>
    </row>
    <row r="707" spans="1:1" x14ac:dyDescent="0.35">
      <c r="A707">
        <v>68.514202919322997</v>
      </c>
    </row>
    <row r="708" spans="1:1" x14ac:dyDescent="0.35">
      <c r="A708">
        <v>111.97702204080997</v>
      </c>
    </row>
    <row r="709" spans="1:1" x14ac:dyDescent="0.35">
      <c r="A709">
        <v>91.044523994787596</v>
      </c>
    </row>
    <row r="710" spans="1:1" x14ac:dyDescent="0.35">
      <c r="A710">
        <v>111.23646597989136</v>
      </c>
    </row>
    <row r="711" spans="1:1" x14ac:dyDescent="0.35">
      <c r="A711">
        <v>98.305065673775971</v>
      </c>
    </row>
    <row r="712" spans="1:1" x14ac:dyDescent="0.35">
      <c r="A712">
        <v>101.15039711090503</v>
      </c>
    </row>
    <row r="713" spans="1:1" x14ac:dyDescent="0.35">
      <c r="A713">
        <v>113.9617441163864</v>
      </c>
    </row>
    <row r="714" spans="1:1" x14ac:dyDescent="0.35">
      <c r="A714">
        <v>88.0577433941653</v>
      </c>
    </row>
    <row r="715" spans="1:1" x14ac:dyDescent="0.35">
      <c r="A715">
        <v>86.696411724551581</v>
      </c>
    </row>
    <row r="716" spans="1:1" x14ac:dyDescent="0.35">
      <c r="A716">
        <v>107.27061433281051</v>
      </c>
    </row>
    <row r="717" spans="1:1" x14ac:dyDescent="0.35">
      <c r="A717">
        <v>87.256251188227907</v>
      </c>
    </row>
    <row r="718" spans="1:1" x14ac:dyDescent="0.35">
      <c r="A718">
        <v>88.392528393887915</v>
      </c>
    </row>
    <row r="719" spans="1:1" x14ac:dyDescent="0.35">
      <c r="A719">
        <v>93.237042872351594</v>
      </c>
    </row>
    <row r="720" spans="1:1" x14ac:dyDescent="0.35">
      <c r="A720">
        <v>119.4934727915097</v>
      </c>
    </row>
    <row r="721" spans="1:1" x14ac:dyDescent="0.35">
      <c r="A721">
        <v>88.099762049387209</v>
      </c>
    </row>
    <row r="722" spans="1:1" x14ac:dyDescent="0.35">
      <c r="A722">
        <v>120.1383500098018</v>
      </c>
    </row>
    <row r="723" spans="1:1" x14ac:dyDescent="0.35">
      <c r="A723">
        <v>111.36031642090529</v>
      </c>
    </row>
    <row r="724" spans="1:1" x14ac:dyDescent="0.35">
      <c r="A724">
        <v>79.63427631475497</v>
      </c>
    </row>
    <row r="725" spans="1:1" x14ac:dyDescent="0.35">
      <c r="A725">
        <v>120.3862782655051</v>
      </c>
    </row>
    <row r="726" spans="1:1" x14ac:dyDescent="0.35">
      <c r="A726">
        <v>111.45210717368172</v>
      </c>
    </row>
    <row r="727" spans="1:1" x14ac:dyDescent="0.35">
      <c r="A727">
        <v>120.355446395115</v>
      </c>
    </row>
    <row r="728" spans="1:1" x14ac:dyDescent="0.35">
      <c r="A728">
        <v>45.091258268803358</v>
      </c>
    </row>
    <row r="729" spans="1:1" x14ac:dyDescent="0.35">
      <c r="A729">
        <v>73.839385347673669</v>
      </c>
    </row>
    <row r="730" spans="1:1" x14ac:dyDescent="0.35">
      <c r="A730">
        <v>61.736648401711136</v>
      </c>
    </row>
    <row r="731" spans="1:1" x14ac:dyDescent="0.35">
      <c r="A731">
        <v>94.427730598545168</v>
      </c>
    </row>
    <row r="732" spans="1:1" x14ac:dyDescent="0.35">
      <c r="A732">
        <v>134.59426807239652</v>
      </c>
    </row>
    <row r="733" spans="1:1" x14ac:dyDescent="0.35">
      <c r="A733">
        <v>94.236600286967587</v>
      </c>
    </row>
    <row r="734" spans="1:1" x14ac:dyDescent="0.35">
      <c r="A734">
        <v>127.25391823332757</v>
      </c>
    </row>
    <row r="735" spans="1:1" x14ac:dyDescent="0.35">
      <c r="A735">
        <v>114.79988895880524</v>
      </c>
    </row>
    <row r="736" spans="1:1" x14ac:dyDescent="0.35">
      <c r="A736">
        <v>114.38061190128792</v>
      </c>
    </row>
    <row r="737" spans="1:1" x14ac:dyDescent="0.35">
      <c r="A737">
        <v>135.34196366672404</v>
      </c>
    </row>
    <row r="738" spans="1:1" x14ac:dyDescent="0.35">
      <c r="A738">
        <v>111.80540039058542</v>
      </c>
    </row>
    <row r="739" spans="1:1" x14ac:dyDescent="0.35">
      <c r="A739">
        <v>84.162013788591139</v>
      </c>
    </row>
    <row r="740" spans="1:1" x14ac:dyDescent="0.35">
      <c r="A740">
        <v>95.316375134279951</v>
      </c>
    </row>
    <row r="741" spans="1:1" x14ac:dyDescent="0.35">
      <c r="A741">
        <v>91.842628332960885</v>
      </c>
    </row>
    <row r="742" spans="1:1" x14ac:dyDescent="0.35">
      <c r="A742">
        <v>131.13145794486627</v>
      </c>
    </row>
    <row r="743" spans="1:1" x14ac:dyDescent="0.35">
      <c r="A743">
        <v>105.70121301279869</v>
      </c>
    </row>
    <row r="744" spans="1:1" x14ac:dyDescent="0.35">
      <c r="A744">
        <v>109.3171820481075</v>
      </c>
    </row>
    <row r="745" spans="1:1" x14ac:dyDescent="0.35">
      <c r="A745">
        <v>87.813635016209446</v>
      </c>
    </row>
    <row r="746" spans="1:1" x14ac:dyDescent="0.35">
      <c r="A746">
        <v>99.425426722154953</v>
      </c>
    </row>
    <row r="747" spans="1:1" x14ac:dyDescent="0.35">
      <c r="A747">
        <v>85.875774655141868</v>
      </c>
    </row>
    <row r="748" spans="1:1" x14ac:dyDescent="0.35">
      <c r="A748">
        <v>77.258221406373195</v>
      </c>
    </row>
    <row r="749" spans="1:1" x14ac:dyDescent="0.35">
      <c r="A749">
        <v>98.94307620706968</v>
      </c>
    </row>
    <row r="750" spans="1:1" x14ac:dyDescent="0.35">
      <c r="A750">
        <v>103.00001374853309</v>
      </c>
    </row>
    <row r="751" spans="1:1" x14ac:dyDescent="0.35">
      <c r="A751">
        <v>123.82330421824008</v>
      </c>
    </row>
    <row r="752" spans="1:1" x14ac:dyDescent="0.35">
      <c r="A752">
        <v>117.62264218996279</v>
      </c>
    </row>
    <row r="753" spans="1:1" x14ac:dyDescent="0.35">
      <c r="A753">
        <v>66.469022183446214</v>
      </c>
    </row>
    <row r="754" spans="1:1" x14ac:dyDescent="0.35">
      <c r="A754">
        <v>107.10579115548171</v>
      </c>
    </row>
    <row r="755" spans="1:1" x14ac:dyDescent="0.35">
      <c r="A755">
        <v>94.548488757573068</v>
      </c>
    </row>
    <row r="756" spans="1:1" x14ac:dyDescent="0.35">
      <c r="A756">
        <v>113.77688931825105</v>
      </c>
    </row>
    <row r="757" spans="1:1" x14ac:dyDescent="0.35">
      <c r="A757">
        <v>108.33392732602078</v>
      </c>
    </row>
    <row r="758" spans="1:1" x14ac:dyDescent="0.35">
      <c r="A758">
        <v>122.87079041707329</v>
      </c>
    </row>
    <row r="759" spans="1:1" x14ac:dyDescent="0.35">
      <c r="A759">
        <v>83.403176884166896</v>
      </c>
    </row>
    <row r="760" spans="1:1" x14ac:dyDescent="0.35">
      <c r="A760">
        <v>101.06151674117427</v>
      </c>
    </row>
    <row r="761" spans="1:1" x14ac:dyDescent="0.35">
      <c r="A761">
        <v>101.64120592671679</v>
      </c>
    </row>
    <row r="762" spans="1:1" x14ac:dyDescent="0.35">
      <c r="A762">
        <v>97.193253875593655</v>
      </c>
    </row>
    <row r="763" spans="1:1" x14ac:dyDescent="0.35">
      <c r="A763">
        <v>120.51015144388657</v>
      </c>
    </row>
    <row r="764" spans="1:1" x14ac:dyDescent="0.35">
      <c r="A764">
        <v>116.57740540395025</v>
      </c>
    </row>
    <row r="765" spans="1:1" x14ac:dyDescent="0.35">
      <c r="A765">
        <v>87.021078595716972</v>
      </c>
    </row>
    <row r="766" spans="1:1" x14ac:dyDescent="0.35">
      <c r="A766">
        <v>73.500871419673786</v>
      </c>
    </row>
    <row r="767" spans="1:1" x14ac:dyDescent="0.35">
      <c r="A767">
        <v>148.26615622732788</v>
      </c>
    </row>
    <row r="768" spans="1:1" x14ac:dyDescent="0.35">
      <c r="A768">
        <v>94.904919731197879</v>
      </c>
    </row>
    <row r="769" spans="1:1" x14ac:dyDescent="0.35">
      <c r="A769">
        <v>95.863481672131456</v>
      </c>
    </row>
    <row r="770" spans="1:1" x14ac:dyDescent="0.35">
      <c r="A770">
        <v>98.285102265072055</v>
      </c>
    </row>
    <row r="771" spans="1:1" x14ac:dyDescent="0.35">
      <c r="A771">
        <v>63.643858791328967</v>
      </c>
    </row>
    <row r="772" spans="1:1" x14ac:dyDescent="0.35">
      <c r="A772">
        <v>106.29174792265985</v>
      </c>
    </row>
    <row r="773" spans="1:1" x14ac:dyDescent="0.35">
      <c r="A773">
        <v>81.552537064999342</v>
      </c>
    </row>
    <row r="774" spans="1:1" x14ac:dyDescent="0.35">
      <c r="A774">
        <v>96.480573827284388</v>
      </c>
    </row>
    <row r="775" spans="1:1" x14ac:dyDescent="0.35">
      <c r="A775">
        <v>115.77109287609346</v>
      </c>
    </row>
    <row r="776" spans="1:1" x14ac:dyDescent="0.35">
      <c r="A776">
        <v>90.219839673954993</v>
      </c>
    </row>
    <row r="777" spans="1:1" x14ac:dyDescent="0.35">
      <c r="A777">
        <v>109.62354533839971</v>
      </c>
    </row>
    <row r="778" spans="1:1" x14ac:dyDescent="0.35">
      <c r="A778">
        <v>54.833765514194965</v>
      </c>
    </row>
    <row r="779" spans="1:1" x14ac:dyDescent="0.35">
      <c r="A779">
        <v>87.588125804904848</v>
      </c>
    </row>
    <row r="780" spans="1:1" x14ac:dyDescent="0.35">
      <c r="A780">
        <v>104.06307663070038</v>
      </c>
    </row>
    <row r="781" spans="1:1" x14ac:dyDescent="0.35">
      <c r="A781">
        <v>101.58440798259107</v>
      </c>
    </row>
    <row r="782" spans="1:1" x14ac:dyDescent="0.35">
      <c r="A782">
        <v>76.724438965902664</v>
      </c>
    </row>
    <row r="783" spans="1:1" x14ac:dyDescent="0.35">
      <c r="A783">
        <v>81.229393597459421</v>
      </c>
    </row>
    <row r="784" spans="1:1" x14ac:dyDescent="0.35">
      <c r="A784">
        <v>104.0427721614833</v>
      </c>
    </row>
    <row r="785" spans="1:1" x14ac:dyDescent="0.35">
      <c r="A785">
        <v>71.897068462567404</v>
      </c>
    </row>
    <row r="786" spans="1:1" x14ac:dyDescent="0.35">
      <c r="A786">
        <v>111.66545189335011</v>
      </c>
    </row>
    <row r="787" spans="1:1" x14ac:dyDescent="0.35">
      <c r="A787">
        <v>154.64826244860888</v>
      </c>
    </row>
    <row r="788" spans="1:1" x14ac:dyDescent="0.35">
      <c r="A788">
        <v>84.910891726030968</v>
      </c>
    </row>
    <row r="789" spans="1:1" x14ac:dyDescent="0.35">
      <c r="A789">
        <v>127.38224793574773</v>
      </c>
    </row>
    <row r="790" spans="1:1" x14ac:dyDescent="0.35">
      <c r="A790">
        <v>103.63911567546893</v>
      </c>
    </row>
    <row r="791" spans="1:1" x14ac:dyDescent="0.35">
      <c r="A791">
        <v>93.674464349169284</v>
      </c>
    </row>
    <row r="792" spans="1:1" x14ac:dyDescent="0.35">
      <c r="A792">
        <v>88.128979566681664</v>
      </c>
    </row>
    <row r="793" spans="1:1" x14ac:dyDescent="0.35">
      <c r="A793">
        <v>84.130590746644884</v>
      </c>
    </row>
    <row r="794" spans="1:1" x14ac:dyDescent="0.35">
      <c r="A794">
        <v>87.381579558132216</v>
      </c>
    </row>
    <row r="795" spans="1:1" x14ac:dyDescent="0.35">
      <c r="A795">
        <v>109.90448825177737</v>
      </c>
    </row>
    <row r="796" spans="1:1" x14ac:dyDescent="0.35">
      <c r="A796">
        <v>110.03268152999226</v>
      </c>
    </row>
    <row r="797" spans="1:1" x14ac:dyDescent="0.35">
      <c r="A797">
        <v>90.595733834197745</v>
      </c>
    </row>
    <row r="798" spans="1:1" x14ac:dyDescent="0.35">
      <c r="A798">
        <v>106.09593371336814</v>
      </c>
    </row>
    <row r="799" spans="1:1" x14ac:dyDescent="0.35">
      <c r="A799">
        <v>96.055566953145899</v>
      </c>
    </row>
    <row r="800" spans="1:1" x14ac:dyDescent="0.35">
      <c r="A800">
        <v>107.98806922830408</v>
      </c>
    </row>
    <row r="801" spans="1:1" x14ac:dyDescent="0.35">
      <c r="A801">
        <v>88.441368259373121</v>
      </c>
    </row>
    <row r="802" spans="1:1" x14ac:dyDescent="0.35">
      <c r="A802">
        <v>82.12558693921892</v>
      </c>
    </row>
    <row r="803" spans="1:1" x14ac:dyDescent="0.35">
      <c r="A803">
        <v>91.38824477995513</v>
      </c>
    </row>
    <row r="804" spans="1:1" x14ac:dyDescent="0.35">
      <c r="A804">
        <v>81.643668434116989</v>
      </c>
    </row>
    <row r="805" spans="1:1" x14ac:dyDescent="0.35">
      <c r="A805">
        <v>108.7378111857106</v>
      </c>
    </row>
    <row r="806" spans="1:1" x14ac:dyDescent="0.35">
      <c r="A806">
        <v>130.42168827960268</v>
      </c>
    </row>
    <row r="807" spans="1:1" x14ac:dyDescent="0.35">
      <c r="A807">
        <v>139.03533070115373</v>
      </c>
    </row>
    <row r="808" spans="1:1" x14ac:dyDescent="0.35">
      <c r="A808">
        <v>110.53736014000606</v>
      </c>
    </row>
    <row r="809" spans="1:1" x14ac:dyDescent="0.35">
      <c r="A809">
        <v>95.581720213522203</v>
      </c>
    </row>
    <row r="810" spans="1:1" x14ac:dyDescent="0.35">
      <c r="A810">
        <v>120.95789568556938</v>
      </c>
    </row>
    <row r="811" spans="1:1" x14ac:dyDescent="0.35">
      <c r="A811">
        <v>103.21836068906123</v>
      </c>
    </row>
    <row r="812" spans="1:1" x14ac:dyDescent="0.35">
      <c r="A812">
        <v>103.21369952871464</v>
      </c>
    </row>
    <row r="813" spans="1:1" x14ac:dyDescent="0.35">
      <c r="A813">
        <v>140.575469029136</v>
      </c>
    </row>
    <row r="814" spans="1:1" x14ac:dyDescent="0.35">
      <c r="A814">
        <v>102.12683062272845</v>
      </c>
    </row>
    <row r="815" spans="1:1" x14ac:dyDescent="0.35">
      <c r="A815">
        <v>114.74963937653229</v>
      </c>
    </row>
    <row r="816" spans="1:1" x14ac:dyDescent="0.35">
      <c r="A816">
        <v>117.12946868792642</v>
      </c>
    </row>
    <row r="817" spans="1:1" x14ac:dyDescent="0.35">
      <c r="A817">
        <v>107.23794073564932</v>
      </c>
    </row>
    <row r="818" spans="1:1" x14ac:dyDescent="0.35">
      <c r="A818">
        <v>101.97765075427014</v>
      </c>
    </row>
    <row r="819" spans="1:1" x14ac:dyDescent="0.35">
      <c r="A819">
        <v>95.988446244155057</v>
      </c>
    </row>
    <row r="820" spans="1:1" x14ac:dyDescent="0.35">
      <c r="A820">
        <v>78.221740093431436</v>
      </c>
    </row>
    <row r="821" spans="1:1" x14ac:dyDescent="0.35">
      <c r="A821">
        <v>78.406276568421163</v>
      </c>
    </row>
    <row r="822" spans="1:1" x14ac:dyDescent="0.35">
      <c r="A822">
        <v>97.796203388134018</v>
      </c>
    </row>
    <row r="823" spans="1:1" x14ac:dyDescent="0.35">
      <c r="A823">
        <v>109.46238287724555</v>
      </c>
    </row>
    <row r="824" spans="1:1" x14ac:dyDescent="0.35">
      <c r="A824">
        <v>103.16877049044706</v>
      </c>
    </row>
    <row r="825" spans="1:1" x14ac:dyDescent="0.35">
      <c r="A825">
        <v>100.29913280741312</v>
      </c>
    </row>
    <row r="826" spans="1:1" x14ac:dyDescent="0.35">
      <c r="A826">
        <v>106.90731667418731</v>
      </c>
    </row>
    <row r="827" spans="1:1" x14ac:dyDescent="0.35">
      <c r="A827">
        <v>111.90569491882343</v>
      </c>
    </row>
    <row r="828" spans="1:1" x14ac:dyDescent="0.35">
      <c r="A828">
        <v>98.711655280203559</v>
      </c>
    </row>
    <row r="829" spans="1:1" x14ac:dyDescent="0.35">
      <c r="A829">
        <v>91.275649335875642</v>
      </c>
    </row>
    <row r="830" spans="1:1" x14ac:dyDescent="0.35">
      <c r="A830">
        <v>97.937766238464974</v>
      </c>
    </row>
    <row r="831" spans="1:1" x14ac:dyDescent="0.35">
      <c r="A831">
        <v>95.818143361248076</v>
      </c>
    </row>
    <row r="832" spans="1:1" x14ac:dyDescent="0.35">
      <c r="A832">
        <v>110.95986590371467</v>
      </c>
    </row>
    <row r="833" spans="1:1" x14ac:dyDescent="0.35">
      <c r="A833">
        <v>87.8118160268059</v>
      </c>
    </row>
    <row r="834" spans="1:1" x14ac:dyDescent="0.35">
      <c r="A834">
        <v>139.28507794626057</v>
      </c>
    </row>
    <row r="835" spans="1:1" x14ac:dyDescent="0.35">
      <c r="A835">
        <v>72.121167957084253</v>
      </c>
    </row>
    <row r="836" spans="1:1" x14ac:dyDescent="0.35">
      <c r="A836">
        <v>95.564485288923606</v>
      </c>
    </row>
    <row r="837" spans="1:1" x14ac:dyDescent="0.35">
      <c r="A837">
        <v>67.559779179282486</v>
      </c>
    </row>
    <row r="838" spans="1:1" x14ac:dyDescent="0.35">
      <c r="A838">
        <v>147.9893060401082</v>
      </c>
    </row>
    <row r="839" spans="1:1" x14ac:dyDescent="0.35">
      <c r="A839">
        <v>118.93045009637717</v>
      </c>
    </row>
    <row r="840" spans="1:1" x14ac:dyDescent="0.35">
      <c r="A840">
        <v>79.639414959819987</v>
      </c>
    </row>
    <row r="841" spans="1:1" x14ac:dyDescent="0.35">
      <c r="A841">
        <v>115.11762093286961</v>
      </c>
    </row>
    <row r="842" spans="1:1" x14ac:dyDescent="0.35">
      <c r="A842">
        <v>89.443290360213723</v>
      </c>
    </row>
    <row r="843" spans="1:1" x14ac:dyDescent="0.35">
      <c r="A843">
        <v>100.72918737714645</v>
      </c>
    </row>
    <row r="844" spans="1:1" x14ac:dyDescent="0.35">
      <c r="A844">
        <v>81.129349180264398</v>
      </c>
    </row>
    <row r="845" spans="1:1" x14ac:dyDescent="0.35">
      <c r="A845">
        <v>115.82334334671032</v>
      </c>
    </row>
    <row r="846" spans="1:1" x14ac:dyDescent="0.35">
      <c r="A846">
        <v>81.272139848442748</v>
      </c>
    </row>
    <row r="847" spans="1:1" x14ac:dyDescent="0.35">
      <c r="A847">
        <v>121.22469595633447</v>
      </c>
    </row>
    <row r="848" spans="1:1" x14ac:dyDescent="0.35">
      <c r="A848">
        <v>81.352630129549652</v>
      </c>
    </row>
    <row r="849" spans="1:1" x14ac:dyDescent="0.35">
      <c r="A849">
        <v>125.9532498603221</v>
      </c>
    </row>
    <row r="850" spans="1:1" x14ac:dyDescent="0.35">
      <c r="A850">
        <v>119.09870661620516</v>
      </c>
    </row>
    <row r="851" spans="1:1" x14ac:dyDescent="0.35">
      <c r="A851">
        <v>111.2275074570789</v>
      </c>
    </row>
    <row r="852" spans="1:1" x14ac:dyDescent="0.35">
      <c r="A852">
        <v>104.84574229631107</v>
      </c>
    </row>
    <row r="853" spans="1:1" x14ac:dyDescent="0.35">
      <c r="A853">
        <v>88.354488777986262</v>
      </c>
    </row>
    <row r="854" spans="1:1" x14ac:dyDescent="0.35">
      <c r="A854">
        <v>132.98828232800588</v>
      </c>
    </row>
    <row r="855" spans="1:1" x14ac:dyDescent="0.35">
      <c r="A855">
        <v>73.936246533412486</v>
      </c>
    </row>
    <row r="856" spans="1:1" x14ac:dyDescent="0.35">
      <c r="A856">
        <v>110.84624727809569</v>
      </c>
    </row>
    <row r="857" spans="1:1" x14ac:dyDescent="0.35">
      <c r="A857">
        <v>109.52575192059157</v>
      </c>
    </row>
    <row r="858" spans="1:1" x14ac:dyDescent="0.35">
      <c r="A858">
        <v>144.1137672169134</v>
      </c>
    </row>
    <row r="859" spans="1:1" x14ac:dyDescent="0.35">
      <c r="A859">
        <v>127.29266270762309</v>
      </c>
    </row>
    <row r="860" spans="1:1" x14ac:dyDescent="0.35">
      <c r="A860">
        <v>100.19508661353029</v>
      </c>
    </row>
    <row r="861" spans="1:1" x14ac:dyDescent="0.35">
      <c r="A861">
        <v>98.145312929409556</v>
      </c>
    </row>
    <row r="862" spans="1:1" x14ac:dyDescent="0.35">
      <c r="A862">
        <v>92.595189723942894</v>
      </c>
    </row>
    <row r="863" spans="1:1" x14ac:dyDescent="0.35">
      <c r="A863">
        <v>148.29416866414249</v>
      </c>
    </row>
    <row r="864" spans="1:1" x14ac:dyDescent="0.35">
      <c r="A864">
        <v>114.55555320717394</v>
      </c>
    </row>
    <row r="865" spans="1:1" x14ac:dyDescent="0.35">
      <c r="A865">
        <v>54.69552231952548</v>
      </c>
    </row>
    <row r="866" spans="1:1" x14ac:dyDescent="0.35">
      <c r="A866">
        <v>83.773795975139365</v>
      </c>
    </row>
    <row r="867" spans="1:1" x14ac:dyDescent="0.35">
      <c r="A867">
        <v>95.275470610067714</v>
      </c>
    </row>
    <row r="868" spans="1:1" x14ac:dyDescent="0.35">
      <c r="A868">
        <v>82.485360305872746</v>
      </c>
    </row>
    <row r="869" spans="1:1" x14ac:dyDescent="0.35">
      <c r="A869">
        <v>138.69172360282391</v>
      </c>
    </row>
    <row r="870" spans="1:1" x14ac:dyDescent="0.35">
      <c r="A870">
        <v>127.26551429077517</v>
      </c>
    </row>
    <row r="871" spans="1:1" x14ac:dyDescent="0.35">
      <c r="A871">
        <v>107.62152012612205</v>
      </c>
    </row>
    <row r="872" spans="1:1" x14ac:dyDescent="0.35">
      <c r="A872">
        <v>56.075771478936076</v>
      </c>
    </row>
    <row r="873" spans="1:1" x14ac:dyDescent="0.35">
      <c r="A873">
        <v>163.63261491060257</v>
      </c>
    </row>
    <row r="874" spans="1:1" x14ac:dyDescent="0.35">
      <c r="A874">
        <v>128.11520971590653</v>
      </c>
    </row>
    <row r="875" spans="1:1" x14ac:dyDescent="0.35">
      <c r="A875">
        <v>108.27722033136524</v>
      </c>
    </row>
    <row r="876" spans="1:1" x14ac:dyDescent="0.35">
      <c r="A876">
        <v>63.336267683189362</v>
      </c>
    </row>
    <row r="877" spans="1:1" x14ac:dyDescent="0.35">
      <c r="A877">
        <v>90.832611729274504</v>
      </c>
    </row>
    <row r="878" spans="1:1" x14ac:dyDescent="0.35">
      <c r="A878">
        <v>79.683025230769999</v>
      </c>
    </row>
    <row r="879" spans="1:1" x14ac:dyDescent="0.35">
      <c r="A879">
        <v>88.011995810666122</v>
      </c>
    </row>
    <row r="880" spans="1:1" x14ac:dyDescent="0.35">
      <c r="A880">
        <v>95.879124981001951</v>
      </c>
    </row>
    <row r="881" spans="1:1" x14ac:dyDescent="0.35">
      <c r="A881">
        <v>131.59184416290373</v>
      </c>
    </row>
    <row r="882" spans="1:1" x14ac:dyDescent="0.35">
      <c r="A882">
        <v>105.45308012078749</v>
      </c>
    </row>
    <row r="883" spans="1:1" x14ac:dyDescent="0.35">
      <c r="A883">
        <v>71.73190422472544</v>
      </c>
    </row>
    <row r="884" spans="1:1" x14ac:dyDescent="0.35">
      <c r="A884">
        <v>85.366594046354294</v>
      </c>
    </row>
    <row r="885" spans="1:1" x14ac:dyDescent="0.35">
      <c r="A885">
        <v>109.49492005020147</v>
      </c>
    </row>
    <row r="886" spans="1:1" x14ac:dyDescent="0.35">
      <c r="A886">
        <v>87.222508934792131</v>
      </c>
    </row>
    <row r="887" spans="1:1" x14ac:dyDescent="0.35">
      <c r="A887">
        <v>86.508782967575826</v>
      </c>
    </row>
    <row r="888" spans="1:1" x14ac:dyDescent="0.35">
      <c r="A888">
        <v>69.38222466269508</v>
      </c>
    </row>
    <row r="889" spans="1:1" x14ac:dyDescent="0.35">
      <c r="A889">
        <v>128.78427949326579</v>
      </c>
    </row>
    <row r="890" spans="1:1" x14ac:dyDescent="0.35">
      <c r="A890">
        <v>61.736648401711136</v>
      </c>
    </row>
    <row r="891" spans="1:1" x14ac:dyDescent="0.35">
      <c r="A891">
        <v>93.785354490682948</v>
      </c>
    </row>
    <row r="892" spans="1:1" x14ac:dyDescent="0.35">
      <c r="A892">
        <v>108.94024196895771</v>
      </c>
    </row>
    <row r="893" spans="1:1" x14ac:dyDescent="0.35">
      <c r="A893">
        <v>88.860145094804466</v>
      </c>
    </row>
    <row r="894" spans="1:1" x14ac:dyDescent="0.35">
      <c r="A894">
        <v>119.59460860234685</v>
      </c>
    </row>
    <row r="895" spans="1:1" x14ac:dyDescent="0.35">
      <c r="A895">
        <v>118.06224645406473</v>
      </c>
    </row>
    <row r="896" spans="1:1" x14ac:dyDescent="0.35">
      <c r="A896">
        <v>70.490171108394861</v>
      </c>
    </row>
    <row r="897" spans="1:1" x14ac:dyDescent="0.35">
      <c r="A897">
        <v>63.76300259726122</v>
      </c>
    </row>
    <row r="898" spans="1:1" x14ac:dyDescent="0.35">
      <c r="A898">
        <v>102.0745346773765</v>
      </c>
    </row>
    <row r="899" spans="1:1" x14ac:dyDescent="0.35">
      <c r="A899">
        <v>104.63803644379368</v>
      </c>
    </row>
    <row r="900" spans="1:1" x14ac:dyDescent="0.35">
      <c r="A900">
        <v>127.3198565992061</v>
      </c>
    </row>
    <row r="901" spans="1:1" x14ac:dyDescent="0.35">
      <c r="A901">
        <v>99.151373231143225</v>
      </c>
    </row>
    <row r="902" spans="1:1" x14ac:dyDescent="0.35">
      <c r="A902">
        <v>116.70282472332474</v>
      </c>
    </row>
    <row r="903" spans="1:1" x14ac:dyDescent="0.35">
      <c r="A903">
        <v>94.665904523571953</v>
      </c>
    </row>
    <row r="904" spans="1:1" x14ac:dyDescent="0.35">
      <c r="A904">
        <v>107.82758888817625</v>
      </c>
    </row>
    <row r="905" spans="1:1" x14ac:dyDescent="0.35">
      <c r="A905">
        <v>84.416126608266495</v>
      </c>
    </row>
    <row r="906" spans="1:1" x14ac:dyDescent="0.35">
      <c r="A906">
        <v>103.39207417709986</v>
      </c>
    </row>
    <row r="907" spans="1:1" x14ac:dyDescent="0.35">
      <c r="A907">
        <v>110.45132194121834</v>
      </c>
    </row>
    <row r="908" spans="1:1" x14ac:dyDescent="0.35">
      <c r="A908">
        <v>89.702700986526906</v>
      </c>
    </row>
    <row r="909" spans="1:1" x14ac:dyDescent="0.35">
      <c r="A909">
        <v>93.345500115538016</v>
      </c>
    </row>
    <row r="910" spans="1:1" x14ac:dyDescent="0.35">
      <c r="A910">
        <v>94.960217009065673</v>
      </c>
    </row>
    <row r="911" spans="1:1" x14ac:dyDescent="0.35">
      <c r="A911">
        <v>101.20865024655359</v>
      </c>
    </row>
    <row r="912" spans="1:1" x14ac:dyDescent="0.35">
      <c r="A912">
        <v>88.793979355250485</v>
      </c>
    </row>
    <row r="913" spans="1:1" x14ac:dyDescent="0.35">
      <c r="A913">
        <v>113.25397533946671</v>
      </c>
    </row>
    <row r="914" spans="1:1" x14ac:dyDescent="0.35">
      <c r="A914">
        <v>80.702386892517097</v>
      </c>
    </row>
    <row r="915" spans="1:1" x14ac:dyDescent="0.35">
      <c r="A915">
        <v>123.52735464228317</v>
      </c>
    </row>
    <row r="916" spans="1:1" x14ac:dyDescent="0.35">
      <c r="A916">
        <v>84.063424562918954</v>
      </c>
    </row>
    <row r="917" spans="1:1" x14ac:dyDescent="0.35">
      <c r="A917">
        <v>74.51195667963475</v>
      </c>
    </row>
    <row r="918" spans="1:1" x14ac:dyDescent="0.35">
      <c r="A918">
        <v>93.716278368083294</v>
      </c>
    </row>
    <row r="919" spans="1:1" x14ac:dyDescent="0.35">
      <c r="A919">
        <v>96.496126186684705</v>
      </c>
    </row>
    <row r="920" spans="1:1" x14ac:dyDescent="0.35">
      <c r="A920">
        <v>59.304113872349262</v>
      </c>
    </row>
    <row r="921" spans="1:1" x14ac:dyDescent="0.35">
      <c r="A921">
        <v>90.522201187559403</v>
      </c>
    </row>
    <row r="922" spans="1:1" x14ac:dyDescent="0.35">
      <c r="A922">
        <v>113.57009296043543</v>
      </c>
    </row>
    <row r="923" spans="1:1" x14ac:dyDescent="0.35">
      <c r="A923">
        <v>94.540576153667644</v>
      </c>
    </row>
    <row r="924" spans="1:1" x14ac:dyDescent="0.35">
      <c r="A924">
        <v>95.110124473285396</v>
      </c>
    </row>
    <row r="925" spans="1:1" x14ac:dyDescent="0.35">
      <c r="A925">
        <v>116.07354533916805</v>
      </c>
    </row>
    <row r="926" spans="1:1" x14ac:dyDescent="0.35">
      <c r="A926">
        <v>83.807811076985672</v>
      </c>
    </row>
    <row r="927" spans="1:1" x14ac:dyDescent="0.35">
      <c r="A927">
        <v>84.389160090358928</v>
      </c>
    </row>
    <row r="928" spans="1:1" x14ac:dyDescent="0.35">
      <c r="A928">
        <v>124.44758138153702</v>
      </c>
    </row>
    <row r="929" spans="1:1" x14ac:dyDescent="0.35">
      <c r="A929">
        <v>115.35481715109199</v>
      </c>
    </row>
    <row r="930" spans="1:1" x14ac:dyDescent="0.35">
      <c r="A930">
        <v>126.83400452951901</v>
      </c>
    </row>
    <row r="931" spans="1:1" x14ac:dyDescent="0.35">
      <c r="A931">
        <v>71.425313560757786</v>
      </c>
    </row>
    <row r="932" spans="1:1" x14ac:dyDescent="0.35">
      <c r="A932">
        <v>100.67407199821901</v>
      </c>
    </row>
    <row r="933" spans="1:1" x14ac:dyDescent="0.35">
      <c r="A933">
        <v>64.643393468577415</v>
      </c>
    </row>
    <row r="934" spans="1:1" x14ac:dyDescent="0.35">
      <c r="A934">
        <v>101.1917791198357</v>
      </c>
    </row>
    <row r="935" spans="1:1" x14ac:dyDescent="0.35">
      <c r="A935">
        <v>109.51204128796235</v>
      </c>
    </row>
    <row r="936" spans="1:1" x14ac:dyDescent="0.35">
      <c r="A936">
        <v>98.618113750126213</v>
      </c>
    </row>
    <row r="937" spans="1:1" x14ac:dyDescent="0.35">
      <c r="A937">
        <v>98.523003341688309</v>
      </c>
    </row>
    <row r="938" spans="1:1" x14ac:dyDescent="0.35">
      <c r="A938">
        <v>93.498909134359565</v>
      </c>
    </row>
    <row r="939" spans="1:1" x14ac:dyDescent="0.35">
      <c r="A939">
        <v>99.240185388771351</v>
      </c>
    </row>
    <row r="940" spans="1:1" x14ac:dyDescent="0.35">
      <c r="A940">
        <v>108.86761881702114</v>
      </c>
    </row>
    <row r="941" spans="1:1" x14ac:dyDescent="0.35">
      <c r="A941">
        <v>75.295258991536684</v>
      </c>
    </row>
    <row r="942" spans="1:1" x14ac:dyDescent="0.35">
      <c r="A942">
        <v>105.58818555873586</v>
      </c>
    </row>
    <row r="943" spans="1:1" x14ac:dyDescent="0.35">
      <c r="A943">
        <v>114.07324816682376</v>
      </c>
    </row>
    <row r="944" spans="1:1" x14ac:dyDescent="0.35">
      <c r="A944">
        <v>103.51319613400847</v>
      </c>
    </row>
    <row r="945" spans="1:1" x14ac:dyDescent="0.35">
      <c r="A945">
        <v>83.42691469588317</v>
      </c>
    </row>
    <row r="946" spans="1:1" x14ac:dyDescent="0.35">
      <c r="A946">
        <v>72.827208694070578</v>
      </c>
    </row>
    <row r="947" spans="1:1" x14ac:dyDescent="0.35">
      <c r="A947">
        <v>106.90081378706964</v>
      </c>
    </row>
    <row r="948" spans="1:1" x14ac:dyDescent="0.35">
      <c r="A948">
        <v>85.488284437451512</v>
      </c>
    </row>
    <row r="949" spans="1:1" x14ac:dyDescent="0.35">
      <c r="A949">
        <v>110.30603016261011</v>
      </c>
    </row>
    <row r="950" spans="1:1" x14ac:dyDescent="0.35">
      <c r="A950">
        <v>69.709006109042093</v>
      </c>
    </row>
    <row r="951" spans="1:1" x14ac:dyDescent="0.35">
      <c r="A951">
        <v>104.1052544474951</v>
      </c>
    </row>
    <row r="952" spans="1:1" x14ac:dyDescent="0.35">
      <c r="A952">
        <v>167.10179150104523</v>
      </c>
    </row>
    <row r="953" spans="1:1" x14ac:dyDescent="0.35">
      <c r="A953">
        <v>121.08281478285789</v>
      </c>
    </row>
    <row r="954" spans="1:1" x14ac:dyDescent="0.35">
      <c r="A954">
        <v>96.432416082825512</v>
      </c>
    </row>
    <row r="955" spans="1:1" x14ac:dyDescent="0.35">
      <c r="A955">
        <v>94.359313859604299</v>
      </c>
    </row>
    <row r="956" spans="1:1" x14ac:dyDescent="0.35">
      <c r="A956">
        <v>107.75496573623968</v>
      </c>
    </row>
    <row r="957" spans="1:1" x14ac:dyDescent="0.35">
      <c r="A957">
        <v>92.360380929312669</v>
      </c>
    </row>
    <row r="958" spans="1:1" x14ac:dyDescent="0.35">
      <c r="A958">
        <v>103.162585926475</v>
      </c>
    </row>
    <row r="959" spans="1:1" x14ac:dyDescent="0.35">
      <c r="A959">
        <v>81.470455168164335</v>
      </c>
    </row>
    <row r="960" spans="1:1" x14ac:dyDescent="0.35">
      <c r="A960">
        <v>101.30980879475828</v>
      </c>
    </row>
    <row r="961" spans="1:1" x14ac:dyDescent="0.35">
      <c r="A961">
        <v>104.37908056483138</v>
      </c>
    </row>
    <row r="962" spans="1:1" x14ac:dyDescent="0.35">
      <c r="A962">
        <v>101.66423888003919</v>
      </c>
    </row>
    <row r="963" spans="1:1" x14ac:dyDescent="0.35">
      <c r="A963">
        <v>97.846998667228036</v>
      </c>
    </row>
    <row r="964" spans="1:1" x14ac:dyDescent="0.35">
      <c r="A964">
        <v>97.537429408112075</v>
      </c>
    </row>
    <row r="965" spans="1:1" x14ac:dyDescent="0.35">
      <c r="A965">
        <v>100.17059846868506</v>
      </c>
    </row>
    <row r="966" spans="1:1" x14ac:dyDescent="0.35">
      <c r="A966">
        <v>113.47393663309049</v>
      </c>
    </row>
    <row r="967" spans="1:1" x14ac:dyDescent="0.35">
      <c r="A967">
        <v>115.7168869918678</v>
      </c>
    </row>
    <row r="968" spans="1:1" x14ac:dyDescent="0.35">
      <c r="A968">
        <v>126.76270014490001</v>
      </c>
    </row>
    <row r="969" spans="1:1" x14ac:dyDescent="0.35">
      <c r="A969">
        <v>110.64299794961698</v>
      </c>
    </row>
    <row r="970" spans="1:1" x14ac:dyDescent="0.35">
      <c r="A970">
        <v>113.43942130915821</v>
      </c>
    </row>
    <row r="971" spans="1:1" x14ac:dyDescent="0.35">
      <c r="A971">
        <v>61.446519591845572</v>
      </c>
    </row>
    <row r="972" spans="1:1" x14ac:dyDescent="0.35">
      <c r="A972">
        <v>92.677066984470002</v>
      </c>
    </row>
    <row r="973" spans="1:1" x14ac:dyDescent="0.35">
      <c r="A973">
        <v>77.432571540703066</v>
      </c>
    </row>
    <row r="974" spans="1:1" x14ac:dyDescent="0.35">
      <c r="A974">
        <v>87.32553194713546</v>
      </c>
    </row>
    <row r="975" spans="1:1" x14ac:dyDescent="0.35">
      <c r="A975">
        <v>116.16249392100144</v>
      </c>
    </row>
    <row r="976" spans="1:1" x14ac:dyDescent="0.35">
      <c r="A976">
        <v>72.197747410973534</v>
      </c>
    </row>
    <row r="977" spans="1:1" x14ac:dyDescent="0.35">
      <c r="A977">
        <v>75.709897626074962</v>
      </c>
    </row>
    <row r="978" spans="1:1" x14ac:dyDescent="0.35">
      <c r="A978">
        <v>84.931218932615593</v>
      </c>
    </row>
    <row r="979" spans="1:1" x14ac:dyDescent="0.35">
      <c r="A979">
        <v>57.583531795535237</v>
      </c>
    </row>
    <row r="980" spans="1:1" x14ac:dyDescent="0.35">
      <c r="A980">
        <v>101.19330252346117</v>
      </c>
    </row>
    <row r="981" spans="1:1" x14ac:dyDescent="0.35">
      <c r="A981">
        <v>63.989739626413211</v>
      </c>
    </row>
    <row r="982" spans="1:1" x14ac:dyDescent="0.35">
      <c r="A982">
        <v>123.13759068783838</v>
      </c>
    </row>
    <row r="983" spans="1:1" x14ac:dyDescent="0.35">
      <c r="A983">
        <v>89.64849510230124</v>
      </c>
    </row>
    <row r="984" spans="1:1" x14ac:dyDescent="0.35">
      <c r="A984">
        <v>97.444911059574224</v>
      </c>
    </row>
    <row r="985" spans="1:1" x14ac:dyDescent="0.35">
      <c r="A985">
        <v>96.597057361213956</v>
      </c>
    </row>
    <row r="986" spans="1:1" x14ac:dyDescent="0.35">
      <c r="A986">
        <v>105.88152033742517</v>
      </c>
    </row>
    <row r="987" spans="1:1" x14ac:dyDescent="0.35">
      <c r="A987">
        <v>134.07340045669116</v>
      </c>
    </row>
    <row r="988" spans="1:1" x14ac:dyDescent="0.35">
      <c r="A988">
        <v>125.68922354839742</v>
      </c>
    </row>
    <row r="989" spans="1:1" x14ac:dyDescent="0.35">
      <c r="A989">
        <v>114.65741661377251</v>
      </c>
    </row>
    <row r="990" spans="1:1" x14ac:dyDescent="0.35">
      <c r="A990">
        <v>114.64541128370911</v>
      </c>
    </row>
    <row r="991" spans="1:1" x14ac:dyDescent="0.35">
      <c r="A991">
        <v>91.445292835123837</v>
      </c>
    </row>
    <row r="992" spans="1:1" x14ac:dyDescent="0.35">
      <c r="A992">
        <v>90.307696862146258</v>
      </c>
    </row>
    <row r="993" spans="1:1" x14ac:dyDescent="0.35">
      <c r="A993">
        <v>111.02569058275549</v>
      </c>
    </row>
    <row r="994" spans="1:1" x14ac:dyDescent="0.35">
      <c r="A994">
        <v>126.76270014490001</v>
      </c>
    </row>
    <row r="995" spans="1:1" x14ac:dyDescent="0.35">
      <c r="A995">
        <v>99.283045326592401</v>
      </c>
    </row>
    <row r="996" spans="1:1" x14ac:dyDescent="0.35">
      <c r="A996">
        <v>111.66545189335011</v>
      </c>
    </row>
    <row r="997" spans="1:1" x14ac:dyDescent="0.35">
      <c r="A997">
        <v>79.044741849065758</v>
      </c>
    </row>
    <row r="998" spans="1:1" x14ac:dyDescent="0.35">
      <c r="A998">
        <v>127.67815203696955</v>
      </c>
    </row>
    <row r="999" spans="1:1" x14ac:dyDescent="0.35">
      <c r="A999">
        <v>106.45111413177801</v>
      </c>
    </row>
    <row r="1000" spans="1:1" x14ac:dyDescent="0.35">
      <c r="A1000">
        <v>96.452606865204871</v>
      </c>
    </row>
    <row r="1001" spans="1:1" x14ac:dyDescent="0.35">
      <c r="A1001">
        <v>114.5176727528451</v>
      </c>
    </row>
    <row r="1002" spans="1:1" x14ac:dyDescent="0.35">
      <c r="A1002">
        <v>94.504037204023916</v>
      </c>
    </row>
    <row r="1003" spans="1:1" x14ac:dyDescent="0.35">
      <c r="A1003">
        <v>99.599890543322545</v>
      </c>
    </row>
    <row r="1004" spans="1:1" x14ac:dyDescent="0.35">
      <c r="A1004">
        <v>75.697119225515053</v>
      </c>
    </row>
    <row r="1005" spans="1:1" x14ac:dyDescent="0.35">
      <c r="A1005">
        <v>96.452606865204871</v>
      </c>
    </row>
    <row r="1006" spans="1:1" x14ac:dyDescent="0.35">
      <c r="A1006">
        <v>106.15045792073943</v>
      </c>
    </row>
    <row r="1007" spans="1:1" x14ac:dyDescent="0.35">
      <c r="A1007">
        <v>72.563000483205542</v>
      </c>
    </row>
    <row r="1008" spans="1:1" x14ac:dyDescent="0.35">
      <c r="A1008">
        <v>109.02655301615596</v>
      </c>
    </row>
    <row r="1009" spans="1:1" x14ac:dyDescent="0.35">
      <c r="A1009">
        <v>81.347900757100433</v>
      </c>
    </row>
    <row r="1010" spans="1:1" x14ac:dyDescent="0.35">
      <c r="A1010">
        <v>111.81269908556715</v>
      </c>
    </row>
    <row r="1011" spans="1:1" x14ac:dyDescent="0.35">
      <c r="A1011">
        <v>121.31087057932746</v>
      </c>
    </row>
    <row r="1012" spans="1:1" x14ac:dyDescent="0.35">
      <c r="A1012">
        <v>119.97141225729138</v>
      </c>
    </row>
    <row r="1013" spans="1:1" x14ac:dyDescent="0.35">
      <c r="A1013">
        <v>73.345529724610969</v>
      </c>
    </row>
    <row r="1014" spans="1:1" x14ac:dyDescent="0.35">
      <c r="A1014">
        <v>78.575397108215839</v>
      </c>
    </row>
    <row r="1015" spans="1:1" x14ac:dyDescent="0.35">
      <c r="A1015">
        <v>120.71046765195206</v>
      </c>
    </row>
    <row r="1016" spans="1:1" x14ac:dyDescent="0.35">
      <c r="A1016">
        <v>120.85748747049365</v>
      </c>
    </row>
    <row r="1017" spans="1:1" x14ac:dyDescent="0.35">
      <c r="A1017">
        <v>121.41373443009797</v>
      </c>
    </row>
    <row r="1018" spans="1:1" x14ac:dyDescent="0.35">
      <c r="A1018">
        <v>78.901178110390902</v>
      </c>
    </row>
    <row r="1019" spans="1:1" x14ac:dyDescent="0.35">
      <c r="A1019">
        <v>119.65900082723238</v>
      </c>
    </row>
    <row r="1020" spans="1:1" x14ac:dyDescent="0.35">
      <c r="A1020">
        <v>80.843267621821724</v>
      </c>
    </row>
    <row r="1021" spans="1:1" ht="16" thickBot="1" x14ac:dyDescent="0.4">
      <c r="A1021" s="72"/>
    </row>
    <row r="1022" spans="1:1" ht="16" thickBot="1" x14ac:dyDescent="0.4">
      <c r="A1022" s="72"/>
    </row>
    <row r="1023" spans="1:1" ht="16" thickBot="1" x14ac:dyDescent="0.4">
      <c r="A1023" s="72"/>
    </row>
    <row r="1024" spans="1:1" ht="16" thickBot="1" x14ac:dyDescent="0.4">
      <c r="A1024" s="72"/>
    </row>
    <row r="1025" spans="1:1" ht="16" thickBot="1" x14ac:dyDescent="0.4">
      <c r="A1025" s="72"/>
    </row>
    <row r="1026" spans="1:1" ht="16" thickBot="1" x14ac:dyDescent="0.4">
      <c r="A1026" s="72"/>
    </row>
    <row r="1027" spans="1:1" ht="16" thickBot="1" x14ac:dyDescent="0.4">
      <c r="A1027" s="72"/>
    </row>
    <row r="1028" spans="1:1" ht="16" thickBot="1" x14ac:dyDescent="0.4">
      <c r="A1028" s="72"/>
    </row>
    <row r="1029" spans="1:1" ht="16" thickBot="1" x14ac:dyDescent="0.4">
      <c r="A1029" s="72"/>
    </row>
    <row r="1030" spans="1:1" ht="16" thickBot="1" x14ac:dyDescent="0.4">
      <c r="A1030" s="72"/>
    </row>
    <row r="1031" spans="1:1" ht="16" thickBot="1" x14ac:dyDescent="0.4">
      <c r="A1031" s="72"/>
    </row>
    <row r="1032" spans="1:1" ht="16" thickBot="1" x14ac:dyDescent="0.4">
      <c r="A1032" s="72"/>
    </row>
    <row r="1033" spans="1:1" ht="16" thickBot="1" x14ac:dyDescent="0.4">
      <c r="A1033" s="72"/>
    </row>
    <row r="1034" spans="1:1" ht="16" thickBot="1" x14ac:dyDescent="0.4">
      <c r="A1034" s="72"/>
    </row>
    <row r="1035" spans="1:1" ht="16" thickBot="1" x14ac:dyDescent="0.4">
      <c r="A1035" s="72"/>
    </row>
    <row r="1036" spans="1:1" ht="16" thickBot="1" x14ac:dyDescent="0.4">
      <c r="A1036" s="72"/>
    </row>
    <row r="1037" spans="1:1" ht="16" thickBot="1" x14ac:dyDescent="0.4">
      <c r="A1037" s="72"/>
    </row>
    <row r="1038" spans="1:1" ht="16" thickBot="1" x14ac:dyDescent="0.4">
      <c r="A1038" s="72"/>
    </row>
    <row r="1039" spans="1:1" ht="16" thickBot="1" x14ac:dyDescent="0.4">
      <c r="A1039" s="72"/>
    </row>
    <row r="1040" spans="1:1" ht="16" thickBot="1" x14ac:dyDescent="0.4">
      <c r="A1040" s="72"/>
    </row>
    <row r="1041" spans="1:1" ht="16" thickBot="1" x14ac:dyDescent="0.4">
      <c r="A1041" s="72"/>
    </row>
    <row r="1042" spans="1:1" ht="16" thickBot="1" x14ac:dyDescent="0.4">
      <c r="A1042" s="72"/>
    </row>
    <row r="1043" spans="1:1" ht="16" thickBot="1" x14ac:dyDescent="0.4">
      <c r="A1043" s="72"/>
    </row>
    <row r="1044" spans="1:1" ht="16" thickBot="1" x14ac:dyDescent="0.4">
      <c r="A1044" s="72"/>
    </row>
    <row r="1045" spans="1:1" ht="16" thickBot="1" x14ac:dyDescent="0.4">
      <c r="A1045" s="72"/>
    </row>
    <row r="1046" spans="1:1" ht="16" thickBot="1" x14ac:dyDescent="0.4">
      <c r="A1046" s="72"/>
    </row>
    <row r="1047" spans="1:1" ht="16" thickBot="1" x14ac:dyDescent="0.4">
      <c r="A1047" s="72"/>
    </row>
    <row r="1048" spans="1:1" ht="16" thickBot="1" x14ac:dyDescent="0.4">
      <c r="A1048" s="72"/>
    </row>
    <row r="1049" spans="1:1" ht="16" thickBot="1" x14ac:dyDescent="0.4">
      <c r="A1049" s="72"/>
    </row>
    <row r="1050" spans="1:1" ht="16" thickBot="1" x14ac:dyDescent="0.4">
      <c r="A1050" s="72"/>
    </row>
    <row r="1051" spans="1:1" ht="16" thickBot="1" x14ac:dyDescent="0.4">
      <c r="A1051" s="72"/>
    </row>
    <row r="1052" spans="1:1" ht="16" thickBot="1" x14ac:dyDescent="0.4">
      <c r="A1052" s="72"/>
    </row>
    <row r="1053" spans="1:1" x14ac:dyDescent="0.35">
      <c r="A1053" s="73"/>
    </row>
    <row r="1054" spans="1:1" x14ac:dyDescent="0.35">
      <c r="A1054" s="73"/>
    </row>
    <row r="1055" spans="1:1" x14ac:dyDescent="0.35">
      <c r="A1055" s="73"/>
    </row>
    <row r="1056" spans="1:1" x14ac:dyDescent="0.35">
      <c r="A1056" s="73"/>
    </row>
    <row r="1057" spans="1:1" x14ac:dyDescent="0.35">
      <c r="A1057" s="73"/>
    </row>
    <row r="1058" spans="1:1" x14ac:dyDescent="0.35">
      <c r="A1058" s="73"/>
    </row>
    <row r="1059" spans="1:1" x14ac:dyDescent="0.35">
      <c r="A1059" s="73"/>
    </row>
    <row r="1060" spans="1:1" x14ac:dyDescent="0.35">
      <c r="A1060" s="73"/>
    </row>
    <row r="1061" spans="1:1" x14ac:dyDescent="0.35">
      <c r="A1061" s="73"/>
    </row>
    <row r="1062" spans="1:1" x14ac:dyDescent="0.35">
      <c r="A1062" s="73"/>
    </row>
    <row r="1063" spans="1:1" x14ac:dyDescent="0.35">
      <c r="A1063" s="73"/>
    </row>
    <row r="1064" spans="1:1" x14ac:dyDescent="0.35">
      <c r="A1064" s="73"/>
    </row>
    <row r="1065" spans="1:1" x14ac:dyDescent="0.35">
      <c r="A1065" s="73"/>
    </row>
    <row r="1066" spans="1:1" x14ac:dyDescent="0.35">
      <c r="A1066" s="73"/>
    </row>
    <row r="1067" spans="1:1" x14ac:dyDescent="0.35">
      <c r="A1067" s="73"/>
    </row>
    <row r="1068" spans="1:1" x14ac:dyDescent="0.35">
      <c r="A1068" s="73"/>
    </row>
    <row r="1069" spans="1:1" x14ac:dyDescent="0.35">
      <c r="A1069" s="73"/>
    </row>
    <row r="1070" spans="1:1" x14ac:dyDescent="0.35">
      <c r="A1070" s="73"/>
    </row>
    <row r="1071" spans="1:1" x14ac:dyDescent="0.35">
      <c r="A1071" s="73"/>
    </row>
    <row r="1072" spans="1:1" x14ac:dyDescent="0.35">
      <c r="A1072" s="73"/>
    </row>
    <row r="1073" spans="1:1" x14ac:dyDescent="0.35">
      <c r="A1073" s="73"/>
    </row>
    <row r="1074" spans="1:1" x14ac:dyDescent="0.35">
      <c r="A1074" s="73"/>
    </row>
    <row r="1075" spans="1:1" x14ac:dyDescent="0.35">
      <c r="A1075" s="73"/>
    </row>
    <row r="1076" spans="1:1" x14ac:dyDescent="0.35">
      <c r="A1076" s="73"/>
    </row>
    <row r="1077" spans="1:1" x14ac:dyDescent="0.35">
      <c r="A1077" s="73"/>
    </row>
    <row r="1078" spans="1:1" x14ac:dyDescent="0.35">
      <c r="A1078" s="73"/>
    </row>
    <row r="1079" spans="1:1" x14ac:dyDescent="0.35">
      <c r="A1079" s="73"/>
    </row>
    <row r="1080" spans="1:1" x14ac:dyDescent="0.35">
      <c r="A1080" s="73"/>
    </row>
    <row r="1081" spans="1:1" x14ac:dyDescent="0.35">
      <c r="A1081" s="73"/>
    </row>
    <row r="1082" spans="1:1" x14ac:dyDescent="0.35">
      <c r="A1082" s="73"/>
    </row>
    <row r="1083" spans="1:1" x14ac:dyDescent="0.35">
      <c r="A1083" s="73"/>
    </row>
    <row r="1084" spans="1:1" x14ac:dyDescent="0.35">
      <c r="A1084" s="73"/>
    </row>
    <row r="1085" spans="1:1" x14ac:dyDescent="0.35">
      <c r="A1085" s="73"/>
    </row>
    <row r="1086" spans="1:1" x14ac:dyDescent="0.35">
      <c r="A1086" s="73"/>
    </row>
    <row r="1087" spans="1:1" x14ac:dyDescent="0.35">
      <c r="A1087" s="73"/>
    </row>
    <row r="1088" spans="1:1" x14ac:dyDescent="0.35">
      <c r="A1088" s="73"/>
    </row>
    <row r="1089" spans="1:1" x14ac:dyDescent="0.35">
      <c r="A1089" s="73"/>
    </row>
    <row r="1090" spans="1:1" x14ac:dyDescent="0.35">
      <c r="A1090" s="73"/>
    </row>
    <row r="1091" spans="1:1" x14ac:dyDescent="0.35">
      <c r="A1091" s="73"/>
    </row>
    <row r="1092" spans="1:1" x14ac:dyDescent="0.35">
      <c r="A1092" s="73"/>
    </row>
    <row r="1093" spans="1:1" x14ac:dyDescent="0.35">
      <c r="A1093" s="73"/>
    </row>
    <row r="1094" spans="1:1" x14ac:dyDescent="0.35">
      <c r="A1094" s="73"/>
    </row>
    <row r="1095" spans="1:1" x14ac:dyDescent="0.35">
      <c r="A1095" s="73"/>
    </row>
    <row r="1096" spans="1:1" x14ac:dyDescent="0.35">
      <c r="A1096" s="73"/>
    </row>
    <row r="1097" spans="1:1" x14ac:dyDescent="0.35">
      <c r="A1097" s="73"/>
    </row>
    <row r="1098" spans="1:1" x14ac:dyDescent="0.35">
      <c r="A1098" s="73"/>
    </row>
    <row r="1099" spans="1:1" x14ac:dyDescent="0.35">
      <c r="A1099" s="73"/>
    </row>
    <row r="1100" spans="1:1" x14ac:dyDescent="0.35">
      <c r="A1100" s="73"/>
    </row>
    <row r="1101" spans="1:1" x14ac:dyDescent="0.35">
      <c r="A1101" s="73"/>
    </row>
    <row r="1102" spans="1:1" x14ac:dyDescent="0.35">
      <c r="A1102" s="73"/>
    </row>
    <row r="1103" spans="1:1" x14ac:dyDescent="0.35">
      <c r="A1103" s="73"/>
    </row>
    <row r="1104" spans="1:1" x14ac:dyDescent="0.35">
      <c r="A1104" s="73"/>
    </row>
    <row r="1105" spans="1:1" x14ac:dyDescent="0.35">
      <c r="A1105" s="73"/>
    </row>
    <row r="1106" spans="1:1" x14ac:dyDescent="0.35">
      <c r="A1106" s="73"/>
    </row>
    <row r="1107" spans="1:1" x14ac:dyDescent="0.35">
      <c r="A1107" s="73"/>
    </row>
    <row r="1108" spans="1:1" x14ac:dyDescent="0.35">
      <c r="A1108" s="73"/>
    </row>
    <row r="1109" spans="1:1" x14ac:dyDescent="0.35">
      <c r="A1109" s="73"/>
    </row>
    <row r="1110" spans="1:1" x14ac:dyDescent="0.35">
      <c r="A1110" s="73"/>
    </row>
    <row r="1111" spans="1:1" x14ac:dyDescent="0.35">
      <c r="A1111" s="73"/>
    </row>
    <row r="1112" spans="1:1" x14ac:dyDescent="0.35">
      <c r="A1112" s="73"/>
    </row>
    <row r="1113" spans="1:1" x14ac:dyDescent="0.35">
      <c r="A1113" s="73"/>
    </row>
    <row r="1114" spans="1:1" x14ac:dyDescent="0.35">
      <c r="A1114" s="73"/>
    </row>
    <row r="1115" spans="1:1" x14ac:dyDescent="0.35">
      <c r="A1115" s="73"/>
    </row>
    <row r="1116" spans="1:1" x14ac:dyDescent="0.35">
      <c r="A1116" s="73"/>
    </row>
    <row r="1117" spans="1:1" x14ac:dyDescent="0.35">
      <c r="A1117" s="73"/>
    </row>
  </sheetData>
  <mergeCells count="17">
    <mergeCell ref="B28:H32"/>
    <mergeCell ref="B24:B26"/>
    <mergeCell ref="C24:C26"/>
    <mergeCell ref="D24:D26"/>
    <mergeCell ref="E24:E26"/>
    <mergeCell ref="F24:F26"/>
    <mergeCell ref="G21:J26"/>
    <mergeCell ref="B21:B22"/>
    <mergeCell ref="C21:C22"/>
    <mergeCell ref="D21:D22"/>
    <mergeCell ref="E21:E22"/>
    <mergeCell ref="F21:F22"/>
    <mergeCell ref="A3:I14"/>
    <mergeCell ref="A15:I15"/>
    <mergeCell ref="A17:B17"/>
    <mergeCell ref="A18:B18"/>
    <mergeCell ref="C19:F1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53"/>
  <sheetViews>
    <sheetView topLeftCell="A19" workbookViewId="0">
      <selection activeCell="A50" sqref="A50:H53"/>
    </sheetView>
  </sheetViews>
  <sheetFormatPr defaultColWidth="9.75" defaultRowHeight="12.5" x14ac:dyDescent="0.35"/>
  <cols>
    <col min="1" max="1" width="8.58203125" style="48" customWidth="1"/>
    <col min="2" max="8" width="9" style="48" customWidth="1"/>
    <col min="9" max="13" width="8.25" style="48" customWidth="1"/>
    <col min="14" max="16384" width="9.75" style="48"/>
  </cols>
  <sheetData>
    <row r="1" spans="1:8" ht="15.65" customHeight="1" thickBot="1" x14ac:dyDescent="0.4">
      <c r="A1" s="45" t="s">
        <v>87</v>
      </c>
      <c r="B1" s="46"/>
      <c r="C1" s="46"/>
      <c r="D1" s="46"/>
      <c r="E1" s="47"/>
    </row>
    <row r="3" spans="1:8" ht="15.65" customHeight="1" x14ac:dyDescent="0.35">
      <c r="A3" s="48" t="s">
        <v>71</v>
      </c>
    </row>
    <row r="4" spans="1:8" ht="15.65" customHeight="1" x14ac:dyDescent="0.35"/>
    <row r="5" spans="1:8" ht="15.65" customHeight="1" x14ac:dyDescent="0.35">
      <c r="D5" s="49" t="s">
        <v>68</v>
      </c>
    </row>
    <row r="6" spans="1:8" ht="15.65" customHeight="1" x14ac:dyDescent="0.35">
      <c r="A6" s="50" t="s">
        <v>69</v>
      </c>
      <c r="B6" s="51">
        <v>0.24</v>
      </c>
      <c r="C6" s="51">
        <v>0.37</v>
      </c>
      <c r="D6" s="51">
        <v>0.48</v>
      </c>
      <c r="E6" s="53" t="s">
        <v>69</v>
      </c>
      <c r="F6" s="53">
        <v>0.76</v>
      </c>
      <c r="G6" s="53">
        <v>0.63</v>
      </c>
      <c r="H6" s="53">
        <v>0.52</v>
      </c>
    </row>
    <row r="7" spans="1:8" ht="15.65" customHeight="1" x14ac:dyDescent="0.35">
      <c r="A7" s="50">
        <v>0</v>
      </c>
      <c r="B7" s="52">
        <f>_xlfn.BINOM.DIST(A7,40,$B$6,FALSE)</f>
        <v>1.7082195630502988E-5</v>
      </c>
      <c r="C7" s="52">
        <f>_xlfn.BINOM.DIST(A7,40,$C$6,FALSE)</f>
        <v>9.4107010662847681E-9</v>
      </c>
      <c r="D7" s="52">
        <f>_xlfn.BINOM.DIST(A7,40,$D$6,FALSE)</f>
        <v>4.3665028242109376E-12</v>
      </c>
      <c r="E7" s="53">
        <f>40-A7</f>
        <v>40</v>
      </c>
      <c r="F7" s="54">
        <f>_xlfn.BINOM.DIST(E7,40,$F$6,FALSE)</f>
        <v>1.7082195630502957E-5</v>
      </c>
      <c r="G7" s="54">
        <f>_xlfn.BINOM.DIST(E7,40,$G$6,FALSE)</f>
        <v>9.4107010662847681E-9</v>
      </c>
      <c r="H7" s="54">
        <f>_xlfn.BINOM.DIST(E7,40,$H$6,FALSE)</f>
        <v>4.3665028242109376E-12</v>
      </c>
    </row>
    <row r="8" spans="1:8" ht="15.65" customHeight="1" x14ac:dyDescent="0.35">
      <c r="A8" s="50">
        <f>A7+1</f>
        <v>1</v>
      </c>
      <c r="B8" s="52">
        <f>_xlfn.BINOM.DIST(A8,40,$B$6,FALSE)</f>
        <v>2.1577510270109004E-4</v>
      </c>
      <c r="C8" s="52">
        <f t="shared" ref="C8:C46" si="0">_xlfn.BINOM.DIST(A8,40,$C$6,FALSE)</f>
        <v>2.2107678695399162E-7</v>
      </c>
      <c r="D8" s="52">
        <f t="shared" ref="D8:D47" si="1">_xlfn.BINOM.DIST(A8,40,$D$6,FALSE)</f>
        <v>1.6122471966317288E-10</v>
      </c>
      <c r="E8" s="53">
        <f t="shared" ref="E8:E47" si="2">40-A8</f>
        <v>39</v>
      </c>
      <c r="F8" s="54">
        <f t="shared" ref="F8:F47" si="3">_xlfn.BINOM.DIST(E8,40,$F$6,FALSE)</f>
        <v>2.1577510270109004E-4</v>
      </c>
      <c r="G8" s="54">
        <f t="shared" ref="G8:G47" si="4">_xlfn.BINOM.DIST(E8,40,$G$6,FALSE)</f>
        <v>2.2107678695399162E-7</v>
      </c>
      <c r="H8" s="54">
        <f t="shared" ref="H8:H47" si="5">_xlfn.BINOM.DIST(E8,40,$H$6,FALSE)</f>
        <v>1.6122471966317288E-10</v>
      </c>
    </row>
    <row r="9" spans="1:8" ht="15.65" customHeight="1" x14ac:dyDescent="0.35">
      <c r="A9" s="50">
        <f t="shared" ref="A9:A47" si="6">A8+1</f>
        <v>2</v>
      </c>
      <c r="B9" s="52">
        <f>_xlfn.BINOM.DIST(A9,40,$B$6,FALSE)</f>
        <v>1.3287203692646072E-3</v>
      </c>
      <c r="C9" s="52">
        <f t="shared" si="0"/>
        <v>2.5318555839254752E-6</v>
      </c>
      <c r="D9" s="52">
        <f t="shared" si="1"/>
        <v>2.9020449539371154E-9</v>
      </c>
      <c r="E9" s="53">
        <f t="shared" si="2"/>
        <v>38</v>
      </c>
      <c r="F9" s="54">
        <f t="shared" si="3"/>
        <v>1.3287203692646083E-3</v>
      </c>
      <c r="G9" s="54">
        <f t="shared" si="4"/>
        <v>2.5318555839254752E-6</v>
      </c>
      <c r="H9" s="54">
        <f t="shared" si="5"/>
        <v>2.9020449539371154E-9</v>
      </c>
    </row>
    <row r="10" spans="1:8" ht="15.65" customHeight="1" x14ac:dyDescent="0.35">
      <c r="A10" s="50">
        <f t="shared" si="6"/>
        <v>3</v>
      </c>
      <c r="B10" s="52">
        <f>_xlfn.BINOM.DIST(A10,40,$B$6,FALSE)</f>
        <v>5.3148814770584262E-3</v>
      </c>
      <c r="C10" s="52">
        <f t="shared" si="0"/>
        <v>1.883486217459899E-5</v>
      </c>
      <c r="D10" s="52">
        <f t="shared" si="1"/>
        <v>3.3931602538341505E-8</v>
      </c>
      <c r="E10" s="53">
        <f t="shared" si="2"/>
        <v>37</v>
      </c>
      <c r="F10" s="54">
        <f t="shared" si="3"/>
        <v>5.3148814770584288E-3</v>
      </c>
      <c r="G10" s="54">
        <f t="shared" si="4"/>
        <v>1.883486217459899E-5</v>
      </c>
      <c r="H10" s="54">
        <f t="shared" si="5"/>
        <v>3.3931602538341446E-8</v>
      </c>
    </row>
    <row r="11" spans="1:8" ht="15.65" customHeight="1" x14ac:dyDescent="0.35">
      <c r="A11" s="50">
        <f t="shared" si="6"/>
        <v>4</v>
      </c>
      <c r="B11" s="52">
        <f t="shared" ref="B11:B47" si="7">_xlfn.BINOM.DIST(A11,40,$B$6,FALSE)</f>
        <v>1.5525048525091747E-2</v>
      </c>
      <c r="C11" s="52">
        <f t="shared" si="0"/>
        <v>1.0232113617867486E-4</v>
      </c>
      <c r="D11" s="52">
        <f t="shared" si="1"/>
        <v>2.8972368321199371E-7</v>
      </c>
      <c r="E11" s="53">
        <f t="shared" si="2"/>
        <v>36</v>
      </c>
      <c r="F11" s="54">
        <f t="shared" si="3"/>
        <v>1.5525048525091741E-2</v>
      </c>
      <c r="G11" s="54">
        <f t="shared" si="4"/>
        <v>1.0232113617867486E-4</v>
      </c>
      <c r="H11" s="54">
        <f t="shared" si="5"/>
        <v>2.8972368321199371E-7</v>
      </c>
    </row>
    <row r="12" spans="1:8" ht="15.65" customHeight="1" x14ac:dyDescent="0.35">
      <c r="A12" s="50">
        <f t="shared" si="6"/>
        <v>5</v>
      </c>
      <c r="B12" s="52">
        <f t="shared" si="7"/>
        <v>3.5299057699155909E-2</v>
      </c>
      <c r="C12" s="52">
        <f t="shared" si="0"/>
        <v>4.3267223298411008E-4</v>
      </c>
      <c r="D12" s="52">
        <f t="shared" si="1"/>
        <v>1.9255481715012415E-6</v>
      </c>
      <c r="E12" s="53">
        <f t="shared" si="2"/>
        <v>35</v>
      </c>
      <c r="F12" s="54">
        <f t="shared" si="3"/>
        <v>3.5299057699155909E-2</v>
      </c>
      <c r="G12" s="54">
        <f t="shared" si="4"/>
        <v>4.3267223298411008E-4</v>
      </c>
      <c r="H12" s="54">
        <f t="shared" si="5"/>
        <v>1.9255481715012415E-6</v>
      </c>
    </row>
    <row r="13" spans="1:8" ht="15.65" customHeight="1" x14ac:dyDescent="0.35">
      <c r="A13" s="50">
        <f t="shared" si="6"/>
        <v>6</v>
      </c>
      <c r="B13" s="52">
        <f t="shared" si="7"/>
        <v>6.5024579972129348E-2</v>
      </c>
      <c r="C13" s="52">
        <f t="shared" si="0"/>
        <v>1.4823030204085294E-3</v>
      </c>
      <c r="D13" s="52">
        <f t="shared" si="1"/>
        <v>1.0368336308083642E-5</v>
      </c>
      <c r="E13" s="53">
        <f t="shared" si="2"/>
        <v>34</v>
      </c>
      <c r="F13" s="54">
        <f t="shared" si="3"/>
        <v>6.5024579972129348E-2</v>
      </c>
      <c r="G13" s="54">
        <f t="shared" si="4"/>
        <v>1.4823030204085294E-3</v>
      </c>
      <c r="H13" s="54">
        <f t="shared" si="5"/>
        <v>1.0368336308083642E-5</v>
      </c>
    </row>
    <row r="14" spans="1:8" ht="15.65" customHeight="1" x14ac:dyDescent="0.35">
      <c r="A14" s="50">
        <f t="shared" si="6"/>
        <v>7</v>
      </c>
      <c r="B14" s="52">
        <f t="shared" si="7"/>
        <v>9.9736949731687119E-2</v>
      </c>
      <c r="C14" s="52">
        <f t="shared" si="0"/>
        <v>4.2284290242039233E-3</v>
      </c>
      <c r="D14" s="52">
        <f t="shared" si="1"/>
        <v>4.6486606743935437E-5</v>
      </c>
      <c r="E14" s="53">
        <f t="shared" si="2"/>
        <v>33</v>
      </c>
      <c r="F14" s="54">
        <f t="shared" si="3"/>
        <v>9.9736949731687091E-2</v>
      </c>
      <c r="G14" s="54">
        <f t="shared" si="4"/>
        <v>4.2284290242039233E-3</v>
      </c>
      <c r="H14" s="54">
        <f t="shared" si="5"/>
        <v>4.6486606743935356E-5</v>
      </c>
    </row>
    <row r="15" spans="1:8" ht="15.65" customHeight="1" x14ac:dyDescent="0.35">
      <c r="A15" s="50">
        <f t="shared" si="6"/>
        <v>8</v>
      </c>
      <c r="B15" s="52">
        <f t="shared" si="7"/>
        <v>0.1299205003083819</v>
      </c>
      <c r="C15" s="52">
        <f t="shared" si="0"/>
        <v>1.0243872695541638E-2</v>
      </c>
      <c r="D15" s="52">
        <f t="shared" si="1"/>
        <v>1.770066949096006E-4</v>
      </c>
      <c r="E15" s="53">
        <f t="shared" si="2"/>
        <v>32</v>
      </c>
      <c r="F15" s="54">
        <f t="shared" si="3"/>
        <v>0.1299205003083819</v>
      </c>
      <c r="G15" s="54">
        <f t="shared" si="4"/>
        <v>1.0243872695541638E-2</v>
      </c>
      <c r="H15" s="54">
        <f t="shared" si="5"/>
        <v>1.770066949096006E-4</v>
      </c>
    </row>
    <row r="16" spans="1:8" ht="15.65" customHeight="1" x14ac:dyDescent="0.35">
      <c r="A16" s="50">
        <f t="shared" si="6"/>
        <v>9</v>
      </c>
      <c r="B16" s="52">
        <f t="shared" si="7"/>
        <v>0.14587564946906037</v>
      </c>
      <c r="C16" s="52">
        <f t="shared" si="0"/>
        <v>2.1391085134958181E-2</v>
      </c>
      <c r="D16" s="52">
        <f t="shared" si="1"/>
        <v>5.8094504995971391E-4</v>
      </c>
      <c r="E16" s="53">
        <f t="shared" si="2"/>
        <v>31</v>
      </c>
      <c r="F16" s="54">
        <f t="shared" si="3"/>
        <v>0.14587564946906037</v>
      </c>
      <c r="G16" s="54">
        <f t="shared" si="4"/>
        <v>2.1391085134958181E-2</v>
      </c>
      <c r="H16" s="54">
        <f t="shared" si="5"/>
        <v>5.8094504995971445E-4</v>
      </c>
    </row>
    <row r="17" spans="1:8" ht="15.65" customHeight="1" x14ac:dyDescent="0.35">
      <c r="A17" s="50">
        <f t="shared" si="6"/>
        <v>10</v>
      </c>
      <c r="B17" s="52">
        <f t="shared" si="7"/>
        <v>0.14280458316444855</v>
      </c>
      <c r="C17" s="52">
        <f t="shared" si="0"/>
        <v>3.8945356586979431E-2</v>
      </c>
      <c r="D17" s="52">
        <f t="shared" si="1"/>
        <v>1.6623966045001041E-3</v>
      </c>
      <c r="E17" s="53">
        <f t="shared" si="2"/>
        <v>30</v>
      </c>
      <c r="F17" s="54">
        <f t="shared" si="3"/>
        <v>0.14280458316444855</v>
      </c>
      <c r="G17" s="54">
        <f t="shared" si="4"/>
        <v>3.8945356586979431E-2</v>
      </c>
      <c r="H17" s="54">
        <f t="shared" si="5"/>
        <v>1.6623966045001043E-3</v>
      </c>
    </row>
    <row r="18" spans="1:8" ht="15.65" customHeight="1" x14ac:dyDescent="0.35">
      <c r="A18" s="50">
        <f t="shared" si="6"/>
        <v>11</v>
      </c>
      <c r="B18" s="52">
        <f t="shared" si="7"/>
        <v>0.12298959315598437</v>
      </c>
      <c r="C18" s="52">
        <f t="shared" si="0"/>
        <v>6.2380008386070954E-2</v>
      </c>
      <c r="D18" s="52">
        <f t="shared" si="1"/>
        <v>4.1850543889513075E-3</v>
      </c>
      <c r="E18" s="53">
        <f t="shared" si="2"/>
        <v>29</v>
      </c>
      <c r="F18" s="54">
        <f t="shared" si="3"/>
        <v>0.12298959315598437</v>
      </c>
      <c r="G18" s="54">
        <f t="shared" si="4"/>
        <v>6.2380008386070954E-2</v>
      </c>
      <c r="H18" s="54">
        <f t="shared" si="5"/>
        <v>4.1850543889513066E-3</v>
      </c>
    </row>
    <row r="19" spans="1:8" ht="15.65" customHeight="1" x14ac:dyDescent="0.35">
      <c r="A19" s="50">
        <f t="shared" si="6"/>
        <v>12</v>
      </c>
      <c r="B19" s="52">
        <f t="shared" si="7"/>
        <v>9.3860478987461832E-2</v>
      </c>
      <c r="C19" s="52">
        <f t="shared" si="0"/>
        <v>8.8536705024145734E-2</v>
      </c>
      <c r="D19" s="52">
        <f t="shared" si="1"/>
        <v>9.3358905599683142E-3</v>
      </c>
      <c r="E19" s="53">
        <f t="shared" si="2"/>
        <v>28</v>
      </c>
      <c r="F19" s="54">
        <f t="shared" si="3"/>
        <v>9.3860478987461832E-2</v>
      </c>
      <c r="G19" s="54">
        <f t="shared" si="4"/>
        <v>8.853670502414572E-2</v>
      </c>
      <c r="H19" s="54">
        <f t="shared" si="5"/>
        <v>9.3358905599683108E-3</v>
      </c>
    </row>
    <row r="20" spans="1:8" ht="15.65" customHeight="1" x14ac:dyDescent="0.35">
      <c r="A20" s="50">
        <f t="shared" si="6"/>
        <v>13</v>
      </c>
      <c r="B20" s="52">
        <f t="shared" si="7"/>
        <v>6.3840325789042821E-2</v>
      </c>
      <c r="C20" s="52">
        <f t="shared" si="0"/>
        <v>0.1119951482356715</v>
      </c>
      <c r="D20" s="52">
        <f t="shared" si="1"/>
        <v>1.8561297207984304E-2</v>
      </c>
      <c r="E20" s="53">
        <f t="shared" si="2"/>
        <v>27</v>
      </c>
      <c r="F20" s="54">
        <f t="shared" si="3"/>
        <v>6.3840325789042834E-2</v>
      </c>
      <c r="G20" s="54">
        <f t="shared" si="4"/>
        <v>0.1119951482356715</v>
      </c>
      <c r="H20" s="54">
        <f t="shared" si="5"/>
        <v>1.8561297207984304E-2</v>
      </c>
    </row>
    <row r="21" spans="1:8" ht="15.65" customHeight="1" x14ac:dyDescent="0.35">
      <c r="A21" s="50">
        <f t="shared" si="6"/>
        <v>14</v>
      </c>
      <c r="B21" s="52">
        <f t="shared" si="7"/>
        <v>3.888019841287578E-2</v>
      </c>
      <c r="C21" s="52">
        <f t="shared" si="0"/>
        <v>0.12685164749142383</v>
      </c>
      <c r="D21" s="52">
        <f t="shared" si="1"/>
        <v>3.3043188436191875E-2</v>
      </c>
      <c r="E21" s="53">
        <f t="shared" si="2"/>
        <v>26</v>
      </c>
      <c r="F21" s="54">
        <f t="shared" si="3"/>
        <v>3.8880198412875773E-2</v>
      </c>
      <c r="G21" s="54">
        <f t="shared" si="4"/>
        <v>0.12685164749142383</v>
      </c>
      <c r="H21" s="54">
        <f t="shared" si="5"/>
        <v>3.3043188436191875E-2</v>
      </c>
    </row>
    <row r="22" spans="1:8" ht="15.65" customHeight="1" x14ac:dyDescent="0.35">
      <c r="A22" s="50">
        <f t="shared" si="6"/>
        <v>15</v>
      </c>
      <c r="B22" s="52">
        <f t="shared" si="7"/>
        <v>2.1281792815468808E-2</v>
      </c>
      <c r="C22" s="52">
        <f t="shared" si="0"/>
        <v>0.1291336348007934</v>
      </c>
      <c r="D22" s="52">
        <f t="shared" si="1"/>
        <v>5.2869101497906995E-2</v>
      </c>
      <c r="E22" s="53">
        <f t="shared" si="2"/>
        <v>25</v>
      </c>
      <c r="F22" s="54">
        <f t="shared" si="3"/>
        <v>2.1281792815468818E-2</v>
      </c>
      <c r="G22" s="54">
        <f t="shared" si="4"/>
        <v>0.1291336348007934</v>
      </c>
      <c r="H22" s="54">
        <f t="shared" si="5"/>
        <v>5.2869101497906995E-2</v>
      </c>
    </row>
    <row r="23" spans="1:8" ht="15.65" customHeight="1" x14ac:dyDescent="0.35">
      <c r="A23" s="50">
        <f t="shared" si="6"/>
        <v>16</v>
      </c>
      <c r="B23" s="52">
        <f t="shared" si="7"/>
        <v>1.0500884612895799E-2</v>
      </c>
      <c r="C23" s="52">
        <f t="shared" si="0"/>
        <v>0.11850060733207728</v>
      </c>
      <c r="D23" s="52">
        <f t="shared" si="1"/>
        <v>7.6253511775827398E-2</v>
      </c>
      <c r="E23" s="53">
        <f t="shared" si="2"/>
        <v>24</v>
      </c>
      <c r="F23" s="54">
        <f t="shared" si="3"/>
        <v>1.0500884612895799E-2</v>
      </c>
      <c r="G23" s="54">
        <f t="shared" si="4"/>
        <v>0.11850060733207728</v>
      </c>
      <c r="H23" s="54">
        <f t="shared" si="5"/>
        <v>7.6253511775827398E-2</v>
      </c>
    </row>
    <row r="24" spans="1:8" ht="15.65" customHeight="1" x14ac:dyDescent="0.35">
      <c r="A24" s="50">
        <f t="shared" si="6"/>
        <v>17</v>
      </c>
      <c r="B24" s="52">
        <f t="shared" si="7"/>
        <v>4.6815089295882103E-3</v>
      </c>
      <c r="C24" s="52">
        <f t="shared" si="0"/>
        <v>9.8252604398585117E-2</v>
      </c>
      <c r="D24" s="52">
        <f t="shared" si="1"/>
        <v>9.9371092268951536E-2</v>
      </c>
      <c r="E24" s="53">
        <f t="shared" si="2"/>
        <v>23</v>
      </c>
      <c r="F24" s="54">
        <f t="shared" si="3"/>
        <v>4.6815089295882103E-3</v>
      </c>
      <c r="G24" s="54">
        <f t="shared" si="4"/>
        <v>9.8252604398585117E-2</v>
      </c>
      <c r="H24" s="54">
        <f t="shared" si="5"/>
        <v>9.9371092268951536E-2</v>
      </c>
    </row>
    <row r="25" spans="1:8" ht="15.65" customHeight="1" x14ac:dyDescent="0.35">
      <c r="A25" s="50">
        <f t="shared" si="6"/>
        <v>18</v>
      </c>
      <c r="B25" s="52">
        <f t="shared" si="7"/>
        <v>1.889029918956651E-3</v>
      </c>
      <c r="C25" s="52">
        <f t="shared" si="0"/>
        <v>7.3732774553082789E-2</v>
      </c>
      <c r="D25" s="52">
        <f t="shared" si="1"/>
        <v>0.11720692934286588</v>
      </c>
      <c r="E25" s="53">
        <f t="shared" si="2"/>
        <v>22</v>
      </c>
      <c r="F25" s="54">
        <f t="shared" si="3"/>
        <v>1.889029918956651E-3</v>
      </c>
      <c r="G25" s="54">
        <f t="shared" si="4"/>
        <v>7.3732774553082789E-2</v>
      </c>
      <c r="H25" s="54">
        <f t="shared" si="5"/>
        <v>0.11720692934286588</v>
      </c>
    </row>
    <row r="26" spans="1:8" ht="15.65" customHeight="1" x14ac:dyDescent="0.35">
      <c r="A26" s="50">
        <f t="shared" si="6"/>
        <v>19</v>
      </c>
      <c r="B26" s="52">
        <f t="shared" si="7"/>
        <v>6.9072562133595035E-4</v>
      </c>
      <c r="C26" s="52">
        <f t="shared" si="0"/>
        <v>5.0140750615045429E-2</v>
      </c>
      <c r="D26" s="52">
        <f t="shared" si="1"/>
        <v>0.12527380302233437</v>
      </c>
      <c r="E26" s="53">
        <f t="shared" si="2"/>
        <v>21</v>
      </c>
      <c r="F26" s="54">
        <f t="shared" si="3"/>
        <v>6.9072562133594981E-4</v>
      </c>
      <c r="G26" s="54">
        <f t="shared" si="4"/>
        <v>5.0140750615045429E-2</v>
      </c>
      <c r="H26" s="54">
        <f t="shared" si="5"/>
        <v>0.12527380302233437</v>
      </c>
    </row>
    <row r="27" spans="1:8" ht="15.65" customHeight="1" x14ac:dyDescent="0.35">
      <c r="A27" s="50">
        <f t="shared" si="6"/>
        <v>20</v>
      </c>
      <c r="B27" s="52">
        <f t="shared" si="7"/>
        <v>2.290300744429721E-4</v>
      </c>
      <c r="C27" s="52">
        <f t="shared" si="0"/>
        <v>3.0920129545944697E-2</v>
      </c>
      <c r="D27" s="52">
        <f t="shared" si="1"/>
        <v>0.12141922446780105</v>
      </c>
      <c r="E27" s="53">
        <f t="shared" si="2"/>
        <v>20</v>
      </c>
      <c r="F27" s="54">
        <f t="shared" si="3"/>
        <v>2.290300744429721E-4</v>
      </c>
      <c r="G27" s="54">
        <f t="shared" si="4"/>
        <v>3.0920129545944697E-2</v>
      </c>
      <c r="H27" s="54">
        <f t="shared" si="5"/>
        <v>0.12141922446780105</v>
      </c>
    </row>
    <row r="28" spans="1:8" ht="15.65" customHeight="1" x14ac:dyDescent="0.35">
      <c r="A28" s="50">
        <f t="shared" si="6"/>
        <v>21</v>
      </c>
      <c r="B28" s="52">
        <f t="shared" si="7"/>
        <v>6.8881225396382934E-5</v>
      </c>
      <c r="C28" s="52">
        <f t="shared" si="0"/>
        <v>1.7294705868480021E-2</v>
      </c>
      <c r="D28" s="52">
        <f t="shared" si="1"/>
        <v>0.1067421753563086</v>
      </c>
      <c r="E28" s="53">
        <f t="shared" si="2"/>
        <v>19</v>
      </c>
      <c r="F28" s="54">
        <f t="shared" si="3"/>
        <v>6.8881225396382934E-5</v>
      </c>
      <c r="G28" s="54">
        <f t="shared" si="4"/>
        <v>1.7294705868480021E-2</v>
      </c>
      <c r="H28" s="54">
        <f t="shared" si="5"/>
        <v>0.1067421753563086</v>
      </c>
    </row>
    <row r="29" spans="1:8" ht="15.65" customHeight="1" x14ac:dyDescent="0.35">
      <c r="A29" s="50">
        <f t="shared" si="6"/>
        <v>22</v>
      </c>
      <c r="B29" s="52">
        <f t="shared" si="7"/>
        <v>1.8785788744467987E-5</v>
      </c>
      <c r="C29" s="52">
        <f t="shared" si="0"/>
        <v>8.7721343618625408E-3</v>
      </c>
      <c r="D29" s="52">
        <f t="shared" si="1"/>
        <v>8.5095160773560663E-2</v>
      </c>
      <c r="E29" s="53">
        <f t="shared" si="2"/>
        <v>18</v>
      </c>
      <c r="F29" s="54">
        <f t="shared" si="3"/>
        <v>1.8785788744467957E-5</v>
      </c>
      <c r="G29" s="54">
        <f t="shared" si="4"/>
        <v>8.7721343618625408E-3</v>
      </c>
      <c r="H29" s="54">
        <f t="shared" si="5"/>
        <v>8.5095160773560663E-2</v>
      </c>
    </row>
    <row r="30" spans="1:8" ht="15.65" customHeight="1" x14ac:dyDescent="0.35">
      <c r="A30" s="50">
        <f t="shared" si="6"/>
        <v>23</v>
      </c>
      <c r="B30" s="52">
        <f t="shared" si="7"/>
        <v>4.6427120924543297E-6</v>
      </c>
      <c r="C30" s="52">
        <f t="shared" si="0"/>
        <v>4.0319126880610373E-3</v>
      </c>
      <c r="D30" s="52">
        <f t="shared" si="1"/>
        <v>6.1473427180900021E-2</v>
      </c>
      <c r="E30" s="53">
        <f t="shared" si="2"/>
        <v>17</v>
      </c>
      <c r="F30" s="54">
        <f t="shared" si="3"/>
        <v>4.6427120924543297E-6</v>
      </c>
      <c r="G30" s="54">
        <f t="shared" si="4"/>
        <v>4.0319126880610373E-3</v>
      </c>
      <c r="H30" s="54">
        <f t="shared" si="5"/>
        <v>6.1473427180900021E-2</v>
      </c>
    </row>
    <row r="31" spans="1:8" ht="15.65" customHeight="1" x14ac:dyDescent="0.35">
      <c r="A31" s="50">
        <f t="shared" si="6"/>
        <v>24</v>
      </c>
      <c r="B31" s="52">
        <f t="shared" si="7"/>
        <v>1.0385013891016297E-6</v>
      </c>
      <c r="C31" s="52">
        <f t="shared" si="0"/>
        <v>1.6772970111047574E-3</v>
      </c>
      <c r="D31" s="52">
        <f t="shared" si="1"/>
        <v>4.0194163925973088E-2</v>
      </c>
      <c r="E31" s="53">
        <f t="shared" si="2"/>
        <v>16</v>
      </c>
      <c r="F31" s="54">
        <f t="shared" si="3"/>
        <v>1.0385013891016316E-6</v>
      </c>
      <c r="G31" s="54">
        <f t="shared" si="4"/>
        <v>1.6772970111047574E-3</v>
      </c>
      <c r="H31" s="54">
        <f t="shared" si="5"/>
        <v>4.0194163925973088E-2</v>
      </c>
    </row>
    <row r="32" spans="1:8" ht="15.65" customHeight="1" x14ac:dyDescent="0.35">
      <c r="A32" s="50">
        <f t="shared" si="6"/>
        <v>25</v>
      </c>
      <c r="B32" s="52">
        <f t="shared" si="7"/>
        <v>2.0988659653422323E-7</v>
      </c>
      <c r="C32" s="52">
        <f t="shared" si="0"/>
        <v>6.3045068607874011E-4</v>
      </c>
      <c r="D32" s="52">
        <f t="shared" si="1"/>
        <v>2.3745475303959481E-2</v>
      </c>
      <c r="E32" s="53">
        <f t="shared" si="2"/>
        <v>15</v>
      </c>
      <c r="F32" s="54">
        <f t="shared" si="3"/>
        <v>2.0988659653422323E-7</v>
      </c>
      <c r="G32" s="54">
        <f t="shared" si="4"/>
        <v>6.3045068607874065E-4</v>
      </c>
      <c r="H32" s="54">
        <f t="shared" si="5"/>
        <v>2.3745475303959481E-2</v>
      </c>
    </row>
    <row r="33" spans="1:8" ht="15.65" customHeight="1" x14ac:dyDescent="0.35">
      <c r="A33" s="50">
        <f t="shared" si="6"/>
        <v>26</v>
      </c>
      <c r="B33" s="52">
        <f t="shared" si="7"/>
        <v>3.8238448761295867E-8</v>
      </c>
      <c r="C33" s="52">
        <f t="shared" si="0"/>
        <v>2.1361424345158852E-4</v>
      </c>
      <c r="D33" s="52">
        <f t="shared" si="1"/>
        <v>1.2645519392641148E-2</v>
      </c>
      <c r="E33" s="53">
        <f t="shared" si="2"/>
        <v>14</v>
      </c>
      <c r="F33" s="54">
        <f t="shared" si="3"/>
        <v>3.8238448761295867E-8</v>
      </c>
      <c r="G33" s="54">
        <f t="shared" si="4"/>
        <v>2.1361424345158831E-4</v>
      </c>
      <c r="H33" s="54">
        <f t="shared" si="5"/>
        <v>1.2645519392641148E-2</v>
      </c>
    </row>
    <row r="34" spans="1:8" ht="15.65" customHeight="1" x14ac:dyDescent="0.35">
      <c r="A34" s="50">
        <f t="shared" si="6"/>
        <v>27</v>
      </c>
      <c r="B34" s="52">
        <f t="shared" si="7"/>
        <v>6.2612664638379346E-9</v>
      </c>
      <c r="C34" s="52">
        <f t="shared" si="0"/>
        <v>6.5051251092252931E-5</v>
      </c>
      <c r="D34" s="52">
        <f t="shared" si="1"/>
        <v>6.0525562904949091E-3</v>
      </c>
      <c r="E34" s="53">
        <f t="shared" si="2"/>
        <v>13</v>
      </c>
      <c r="F34" s="54">
        <f t="shared" si="3"/>
        <v>6.2612664638379346E-9</v>
      </c>
      <c r="G34" s="54">
        <f t="shared" si="4"/>
        <v>6.5051251092252931E-5</v>
      </c>
      <c r="H34" s="54">
        <f t="shared" si="5"/>
        <v>6.0525562904949091E-3</v>
      </c>
    </row>
    <row r="35" spans="1:8" ht="15.65" customHeight="1" x14ac:dyDescent="0.35">
      <c r="A35" s="50">
        <f t="shared" si="6"/>
        <v>28</v>
      </c>
      <c r="B35" s="52">
        <f t="shared" si="7"/>
        <v>9.1800523341984669E-10</v>
      </c>
      <c r="C35" s="52">
        <f t="shared" si="0"/>
        <v>1.7737897831844505E-5</v>
      </c>
      <c r="D35" s="52">
        <f t="shared" si="1"/>
        <v>2.5939526959263951E-3</v>
      </c>
      <c r="E35" s="53">
        <f t="shared" si="2"/>
        <v>12</v>
      </c>
      <c r="F35" s="54">
        <f t="shared" si="3"/>
        <v>9.1800523341984338E-10</v>
      </c>
      <c r="G35" s="54">
        <f t="shared" si="4"/>
        <v>1.7737897831844478E-5</v>
      </c>
      <c r="H35" s="54">
        <f t="shared" si="5"/>
        <v>2.5939526959263951E-3</v>
      </c>
    </row>
    <row r="36" spans="1:8" ht="15.65" customHeight="1" x14ac:dyDescent="0.35">
      <c r="A36" s="50">
        <f t="shared" si="6"/>
        <v>29</v>
      </c>
      <c r="B36" s="52">
        <f t="shared" si="7"/>
        <v>1.1995712669007072E-10</v>
      </c>
      <c r="C36" s="52">
        <f t="shared" si="0"/>
        <v>4.3106878146354409E-6</v>
      </c>
      <c r="D36" s="52">
        <f t="shared" si="1"/>
        <v>9.9079360268806201E-4</v>
      </c>
      <c r="E36" s="53">
        <f t="shared" si="2"/>
        <v>11</v>
      </c>
      <c r="F36" s="54">
        <f t="shared" si="3"/>
        <v>1.1995712669007072E-10</v>
      </c>
      <c r="G36" s="54">
        <f t="shared" si="4"/>
        <v>4.3106878146354409E-6</v>
      </c>
      <c r="H36" s="54">
        <f t="shared" si="5"/>
        <v>9.9079360268806201E-4</v>
      </c>
    </row>
    <row r="37" spans="1:8" ht="15.65" customHeight="1" x14ac:dyDescent="0.35">
      <c r="A37" s="50">
        <f t="shared" si="6"/>
        <v>30</v>
      </c>
      <c r="B37" s="52">
        <f t="shared" si="7"/>
        <v>1.3889772564113449E-11</v>
      </c>
      <c r="C37" s="52">
        <f t="shared" si="0"/>
        <v>9.2828039182890569E-7</v>
      </c>
      <c r="D37" s="52">
        <f t="shared" si="1"/>
        <v>3.3534552706365262E-4</v>
      </c>
      <c r="E37" s="53">
        <f t="shared" si="2"/>
        <v>10</v>
      </c>
      <c r="F37" s="54">
        <f t="shared" si="3"/>
        <v>1.3889772564113449E-11</v>
      </c>
      <c r="G37" s="54">
        <f t="shared" si="4"/>
        <v>9.2828039182890569E-7</v>
      </c>
      <c r="H37" s="54">
        <f t="shared" si="5"/>
        <v>3.3534552706365294E-4</v>
      </c>
    </row>
    <row r="38" spans="1:8" ht="15.65" customHeight="1" x14ac:dyDescent="0.35">
      <c r="A38" s="50">
        <f t="shared" si="6"/>
        <v>31</v>
      </c>
      <c r="B38" s="52">
        <f t="shared" si="7"/>
        <v>1.4149174089079849E-12</v>
      </c>
      <c r="C38" s="52">
        <f t="shared" si="0"/>
        <v>1.7586469276840506E-7</v>
      </c>
      <c r="D38" s="52">
        <f t="shared" si="1"/>
        <v>9.9854747512750005E-5</v>
      </c>
      <c r="E38" s="53">
        <f t="shared" si="2"/>
        <v>9</v>
      </c>
      <c r="F38" s="54">
        <f t="shared" si="3"/>
        <v>1.4149174089079849E-12</v>
      </c>
      <c r="G38" s="54">
        <f t="shared" si="4"/>
        <v>1.7586469276840506E-7</v>
      </c>
      <c r="H38" s="54">
        <f t="shared" si="5"/>
        <v>9.9854747512749924E-5</v>
      </c>
    </row>
    <row r="39" spans="1:8" ht="15.65" customHeight="1" x14ac:dyDescent="0.35">
      <c r="A39" s="50">
        <f t="shared" si="6"/>
        <v>32</v>
      </c>
      <c r="B39" s="52">
        <f t="shared" si="7"/>
        <v>1.2566700671222225E-13</v>
      </c>
      <c r="C39" s="52">
        <f t="shared" si="0"/>
        <v>2.9049078716209873E-8</v>
      </c>
      <c r="D39" s="52">
        <f t="shared" si="1"/>
        <v>2.5923828681194759E-5</v>
      </c>
      <c r="E39" s="53">
        <f t="shared" si="2"/>
        <v>8</v>
      </c>
      <c r="F39" s="54">
        <f t="shared" si="3"/>
        <v>1.2566700671222225E-13</v>
      </c>
      <c r="G39" s="54">
        <f t="shared" si="4"/>
        <v>2.9049078716209873E-8</v>
      </c>
      <c r="H39" s="54">
        <f t="shared" si="5"/>
        <v>2.5923828681194759E-5</v>
      </c>
    </row>
    <row r="40" spans="1:8" ht="15.65" customHeight="1" x14ac:dyDescent="0.35">
      <c r="A40" s="50">
        <f t="shared" si="6"/>
        <v>33</v>
      </c>
      <c r="B40" s="52">
        <f t="shared" si="7"/>
        <v>9.6204407052420064E-15</v>
      </c>
      <c r="C40" s="52">
        <f t="shared" si="0"/>
        <v>4.1358957671948346E-9</v>
      </c>
      <c r="D40" s="52">
        <f t="shared" si="1"/>
        <v>5.8011364880995124E-6</v>
      </c>
      <c r="E40" s="53">
        <f t="shared" si="2"/>
        <v>7</v>
      </c>
      <c r="F40" s="54">
        <f t="shared" si="3"/>
        <v>9.6204407052420064E-15</v>
      </c>
      <c r="G40" s="54">
        <f t="shared" si="4"/>
        <v>4.1358957671948346E-9</v>
      </c>
      <c r="H40" s="54">
        <f t="shared" si="5"/>
        <v>5.8011364880995226E-6</v>
      </c>
    </row>
    <row r="41" spans="1:8" ht="15.65" customHeight="1" x14ac:dyDescent="0.35">
      <c r="A41" s="50">
        <f t="shared" si="6"/>
        <v>34</v>
      </c>
      <c r="B41" s="52">
        <f t="shared" si="7"/>
        <v>6.254775690714551E-16</v>
      </c>
      <c r="C41" s="52">
        <f t="shared" si="0"/>
        <v>5.0009197185035522E-10</v>
      </c>
      <c r="D41" s="52">
        <f t="shared" si="1"/>
        <v>1.1024784276026189E-6</v>
      </c>
      <c r="E41" s="53">
        <f t="shared" si="2"/>
        <v>6</v>
      </c>
      <c r="F41" s="54">
        <f t="shared" si="3"/>
        <v>6.254775690714551E-16</v>
      </c>
      <c r="G41" s="54">
        <f t="shared" si="4"/>
        <v>5.0009197185035522E-10</v>
      </c>
      <c r="H41" s="54">
        <f t="shared" si="5"/>
        <v>1.1024784276026208E-6</v>
      </c>
    </row>
    <row r="42" spans="1:8" ht="15.65" customHeight="1" x14ac:dyDescent="0.35">
      <c r="A42" s="50">
        <f t="shared" si="6"/>
        <v>35</v>
      </c>
      <c r="B42" s="52">
        <f t="shared" si="7"/>
        <v>3.3860439829432333E-17</v>
      </c>
      <c r="C42" s="52">
        <f t="shared" si="0"/>
        <v>5.0349395805342106E-11</v>
      </c>
      <c r="D42" s="52">
        <f t="shared" si="1"/>
        <v>1.7445812480744772E-7</v>
      </c>
      <c r="E42" s="53">
        <f t="shared" si="2"/>
        <v>5</v>
      </c>
      <c r="F42" s="54">
        <f t="shared" si="3"/>
        <v>3.3860439829432333E-17</v>
      </c>
      <c r="G42" s="54">
        <f t="shared" si="4"/>
        <v>5.0349395805342106E-11</v>
      </c>
      <c r="H42" s="54">
        <f t="shared" si="5"/>
        <v>1.7445812480744801E-7</v>
      </c>
    </row>
    <row r="43" spans="1:8" ht="15.65" customHeight="1" x14ac:dyDescent="0.35">
      <c r="A43" s="50">
        <f t="shared" si="6"/>
        <v>36</v>
      </c>
      <c r="B43" s="52">
        <f t="shared" si="7"/>
        <v>1.4851070100628154E-18</v>
      </c>
      <c r="C43" s="52">
        <f t="shared" si="0"/>
        <v>4.1069833439101585E-12</v>
      </c>
      <c r="D43" s="52">
        <f t="shared" si="1"/>
        <v>2.2366426257365161E-8</v>
      </c>
      <c r="E43" s="53">
        <f t="shared" si="2"/>
        <v>4</v>
      </c>
      <c r="F43" s="54">
        <f t="shared" si="3"/>
        <v>1.4851070100628154E-18</v>
      </c>
      <c r="G43" s="54">
        <f t="shared" si="4"/>
        <v>4.1069833439101585E-12</v>
      </c>
      <c r="H43" s="54">
        <f t="shared" si="5"/>
        <v>2.2366426257365164E-8</v>
      </c>
    </row>
    <row r="44" spans="1:8" ht="15.65" customHeight="1" x14ac:dyDescent="0.35">
      <c r="A44" s="50">
        <f t="shared" si="6"/>
        <v>37</v>
      </c>
      <c r="B44" s="52">
        <f t="shared" si="7"/>
        <v>5.0700666061888354E-20</v>
      </c>
      <c r="C44" s="52">
        <f t="shared" si="0"/>
        <v>2.6076084723239218E-13</v>
      </c>
      <c r="D44" s="52">
        <f t="shared" si="1"/>
        <v>2.2319926410676226E-9</v>
      </c>
      <c r="E44" s="53">
        <f t="shared" si="2"/>
        <v>3</v>
      </c>
      <c r="F44" s="54">
        <f t="shared" si="3"/>
        <v>5.0700666061888354E-20</v>
      </c>
      <c r="G44" s="54">
        <f t="shared" si="4"/>
        <v>2.6076084723239218E-13</v>
      </c>
      <c r="H44" s="54">
        <f t="shared" si="5"/>
        <v>2.2319926410676226E-9</v>
      </c>
    </row>
    <row r="45" spans="1:8" ht="15.65" customHeight="1" x14ac:dyDescent="0.35">
      <c r="A45" s="50">
        <f t="shared" si="6"/>
        <v>38</v>
      </c>
      <c r="B45" s="52">
        <f t="shared" si="7"/>
        <v>1.2640055250886369E-21</v>
      </c>
      <c r="C45" s="52">
        <f t="shared" si="0"/>
        <v>1.2090415222554544E-14</v>
      </c>
      <c r="D45" s="52">
        <f t="shared" si="1"/>
        <v>1.6265533416687176E-10</v>
      </c>
      <c r="E45" s="53">
        <f t="shared" si="2"/>
        <v>2</v>
      </c>
      <c r="F45" s="54">
        <f t="shared" si="3"/>
        <v>1.2640055250886369E-21</v>
      </c>
      <c r="G45" s="54">
        <f t="shared" si="4"/>
        <v>1.2090415222554544E-14</v>
      </c>
      <c r="H45" s="54">
        <f t="shared" si="5"/>
        <v>1.6265533416687117E-10</v>
      </c>
    </row>
    <row r="46" spans="1:8" ht="15.65" customHeight="1" x14ac:dyDescent="0.35">
      <c r="A46" s="50">
        <f t="shared" si="6"/>
        <v>39</v>
      </c>
      <c r="B46" s="52">
        <f t="shared" si="7"/>
        <v>2.0469725102649959E-23</v>
      </c>
      <c r="C46" s="52">
        <f t="shared" si="0"/>
        <v>3.6413948981238662E-16</v>
      </c>
      <c r="D46" s="52">
        <f t="shared" si="1"/>
        <v>7.6996607889643068E-12</v>
      </c>
      <c r="E46" s="53">
        <f t="shared" si="2"/>
        <v>1</v>
      </c>
      <c r="F46" s="54">
        <f t="shared" si="3"/>
        <v>2.0469725102649959E-23</v>
      </c>
      <c r="G46" s="54">
        <f t="shared" si="4"/>
        <v>3.6413948981238662E-16</v>
      </c>
      <c r="H46" s="54">
        <f t="shared" si="5"/>
        <v>7.6996607889643068E-12</v>
      </c>
    </row>
    <row r="47" spans="1:8" ht="15.65" customHeight="1" x14ac:dyDescent="0.35">
      <c r="A47" s="50">
        <f t="shared" si="6"/>
        <v>40</v>
      </c>
      <c r="B47" s="52">
        <f t="shared" si="7"/>
        <v>1.6160309291565717E-25</v>
      </c>
      <c r="C47" s="52">
        <f>_xlfn.BINOM.DIST(A47,40,$C$6,FALSE)</f>
        <v>5.34649250915014E-18</v>
      </c>
      <c r="D47" s="52">
        <f t="shared" si="1"/>
        <v>1.7768447974533102E-13</v>
      </c>
      <c r="E47" s="53">
        <f t="shared" si="2"/>
        <v>0</v>
      </c>
      <c r="F47" s="54">
        <f t="shared" si="3"/>
        <v>1.6160309291565717E-25</v>
      </c>
      <c r="G47" s="54">
        <f t="shared" si="4"/>
        <v>5.34649250915014E-18</v>
      </c>
      <c r="H47" s="54">
        <f t="shared" si="5"/>
        <v>1.7768447974533102E-13</v>
      </c>
    </row>
    <row r="48" spans="1:8" ht="22.5" customHeight="1" thickBot="1" x14ac:dyDescent="0.4"/>
    <row r="49" spans="1:8" x14ac:dyDescent="0.35">
      <c r="A49" s="140" t="s">
        <v>70</v>
      </c>
      <c r="B49" s="141"/>
      <c r="C49" s="141"/>
      <c r="D49" s="141"/>
      <c r="E49" s="141"/>
      <c r="F49" s="141"/>
      <c r="G49" s="141"/>
      <c r="H49" s="142"/>
    </row>
    <row r="50" spans="1:8" ht="12.5" customHeight="1" x14ac:dyDescent="0.35">
      <c r="A50" s="143" t="s">
        <v>91</v>
      </c>
      <c r="B50" s="144"/>
      <c r="C50" s="144"/>
      <c r="D50" s="144"/>
      <c r="E50" s="144"/>
      <c r="F50" s="144"/>
      <c r="G50" s="144"/>
      <c r="H50" s="145"/>
    </row>
    <row r="51" spans="1:8" ht="15.5" customHeight="1" x14ac:dyDescent="0.35">
      <c r="A51" s="146"/>
      <c r="B51" s="147"/>
      <c r="C51" s="147"/>
      <c r="D51" s="147"/>
      <c r="E51" s="147"/>
      <c r="F51" s="147"/>
      <c r="G51" s="147"/>
      <c r="H51" s="148"/>
    </row>
    <row r="52" spans="1:8" ht="15.5" customHeight="1" x14ac:dyDescent="0.35">
      <c r="A52" s="146"/>
      <c r="B52" s="147"/>
      <c r="C52" s="147"/>
      <c r="D52" s="147"/>
      <c r="E52" s="147"/>
      <c r="F52" s="147"/>
      <c r="G52" s="147"/>
      <c r="H52" s="148"/>
    </row>
    <row r="53" spans="1:8" ht="15.5" customHeight="1" thickBot="1" x14ac:dyDescent="0.4">
      <c r="A53" s="149"/>
      <c r="B53" s="150"/>
      <c r="C53" s="150"/>
      <c r="D53" s="150"/>
      <c r="E53" s="150"/>
      <c r="F53" s="150"/>
      <c r="G53" s="150"/>
      <c r="H53" s="151"/>
    </row>
  </sheetData>
  <mergeCells count="2">
    <mergeCell ref="A49:H49"/>
    <mergeCell ref="A50:H5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 1</vt:lpstr>
      <vt:lpstr>Set 2</vt:lpstr>
      <vt:lpstr>Set 3</vt:lpstr>
      <vt:lpstr>Set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Sethi, Avanti</dc:creator>
  <cp:lastModifiedBy>Divya</cp:lastModifiedBy>
  <dcterms:created xsi:type="dcterms:W3CDTF">2012-11-15T01:12:03Z</dcterms:created>
  <dcterms:modified xsi:type="dcterms:W3CDTF">2018-02-07T08:23:28Z</dcterms:modified>
</cp:coreProperties>
</file>