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ivya\Excel\"/>
    </mc:Choice>
  </mc:AlternateContent>
  <xr:revisionPtr revIDLastSave="0" documentId="13_ncr:1_{26EEC9E6-69A1-4936-AC46-296C10514499}" xr6:coauthVersionLast="47" xr6:coauthVersionMax="47" xr10:uidLastSave="{00000000-0000-0000-0000-000000000000}"/>
  <bookViews>
    <workbookView xWindow="-120" yWindow="-120" windowWidth="20730" windowHeight="11040" firstSheet="1" activeTab="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6" r:id="rId6"/>
    <sheet name="Correl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D14" i="6"/>
  <c r="D13" i="6"/>
  <c r="D12" i="6"/>
  <c r="E3" i="6"/>
  <c r="E4" i="6"/>
  <c r="E5" i="6"/>
  <c r="E6" i="6"/>
  <c r="E2" i="6"/>
  <c r="D3" i="6"/>
  <c r="D6" i="6"/>
  <c r="D4" i="6"/>
  <c r="D2" i="6"/>
  <c r="C5" i="6"/>
  <c r="D5" i="6" s="1"/>
  <c r="B6" i="6"/>
  <c r="B5" i="6"/>
  <c r="B4" i="6"/>
  <c r="B3" i="6"/>
  <c r="B2" i="6"/>
  <c r="Q43" i="1"/>
  <c r="P43" i="1"/>
  <c r="N43" i="1"/>
  <c r="O43" i="1"/>
  <c r="J48" i="1"/>
  <c r="J47" i="1"/>
  <c r="J46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Q30" i="1" l="1"/>
  <c r="Q2" i="1"/>
  <c r="Q33" i="1"/>
  <c r="Q29" i="1"/>
  <c r="Q25" i="1"/>
  <c r="Q17" i="1"/>
  <c r="Q13" i="1"/>
  <c r="Q9" i="1"/>
  <c r="Q26" i="1"/>
  <c r="Q40" i="1"/>
  <c r="Q28" i="1"/>
  <c r="Q24" i="1"/>
  <c r="Q12" i="1"/>
  <c r="Q8" i="1"/>
  <c r="M38" i="1"/>
  <c r="O38" i="1" s="1"/>
  <c r="M34" i="1"/>
  <c r="O34" i="1" s="1"/>
  <c r="M30" i="1"/>
  <c r="O30" i="1" s="1"/>
  <c r="M26" i="1"/>
  <c r="O26" i="1" s="1"/>
  <c r="M22" i="1"/>
  <c r="O22" i="1" s="1"/>
  <c r="M18" i="1"/>
  <c r="O18" i="1" s="1"/>
  <c r="M14" i="1"/>
  <c r="O14" i="1" s="1"/>
  <c r="M10" i="1"/>
  <c r="O10" i="1" s="1"/>
  <c r="M6" i="1"/>
  <c r="O6" i="1" s="1"/>
  <c r="M37" i="1"/>
  <c r="O37" i="1" s="1"/>
  <c r="M33" i="1"/>
  <c r="O33" i="1" s="1"/>
  <c r="M29" i="1"/>
  <c r="O29" i="1" s="1"/>
  <c r="M25" i="1"/>
  <c r="O25" i="1" s="1"/>
  <c r="M21" i="1"/>
  <c r="O21" i="1" s="1"/>
  <c r="M17" i="1"/>
  <c r="O17" i="1" s="1"/>
  <c r="M13" i="1"/>
  <c r="O13" i="1" s="1"/>
  <c r="M9" i="1"/>
  <c r="O9" i="1" s="1"/>
  <c r="M5" i="1"/>
  <c r="O5" i="1" s="1"/>
  <c r="M2" i="1"/>
  <c r="O2" i="1" s="1"/>
  <c r="M40" i="1"/>
  <c r="O40" i="1" s="1"/>
  <c r="M36" i="1"/>
  <c r="O36" i="1" s="1"/>
  <c r="M32" i="1"/>
  <c r="O32" i="1" s="1"/>
  <c r="M28" i="1"/>
  <c r="O28" i="1" s="1"/>
  <c r="M24" i="1"/>
  <c r="O24" i="1" s="1"/>
  <c r="M20" i="1"/>
  <c r="O20" i="1" s="1"/>
  <c r="M16" i="1"/>
  <c r="O16" i="1" s="1"/>
  <c r="M12" i="1"/>
  <c r="O12" i="1" s="1"/>
  <c r="M8" i="1"/>
  <c r="O8" i="1" s="1"/>
  <c r="M4" i="1"/>
  <c r="O4" i="1" s="1"/>
  <c r="M39" i="1"/>
  <c r="O39" i="1" s="1"/>
  <c r="M35" i="1"/>
  <c r="O35" i="1" s="1"/>
  <c r="M31" i="1"/>
  <c r="O31" i="1" s="1"/>
  <c r="M27" i="1"/>
  <c r="O27" i="1" s="1"/>
  <c r="M23" i="1"/>
  <c r="O23" i="1" s="1"/>
  <c r="M19" i="1"/>
  <c r="O19" i="1" s="1"/>
  <c r="M15" i="1"/>
  <c r="O15" i="1" s="1"/>
  <c r="M11" i="1"/>
  <c r="O11" i="1" s="1"/>
  <c r="M7" i="1"/>
  <c r="O7" i="1" s="1"/>
  <c r="M3" i="1"/>
  <c r="O3" i="1" s="1"/>
  <c r="L2" i="1"/>
  <c r="N2" i="1" s="1"/>
  <c r="L39" i="1"/>
  <c r="N39" i="1" s="1"/>
  <c r="L27" i="1"/>
  <c r="N27" i="1" s="1"/>
  <c r="L11" i="1"/>
  <c r="N11" i="1" s="1"/>
  <c r="L38" i="1"/>
  <c r="N38" i="1" s="1"/>
  <c r="L34" i="1"/>
  <c r="N34" i="1" s="1"/>
  <c r="L30" i="1"/>
  <c r="N30" i="1" s="1"/>
  <c r="L26" i="1"/>
  <c r="N26" i="1" s="1"/>
  <c r="L22" i="1"/>
  <c r="N22" i="1" s="1"/>
  <c r="L18" i="1"/>
  <c r="N18" i="1" s="1"/>
  <c r="L14" i="1"/>
  <c r="N14" i="1" s="1"/>
  <c r="L10" i="1"/>
  <c r="N10" i="1" s="1"/>
  <c r="L6" i="1"/>
  <c r="N6" i="1" s="1"/>
  <c r="L31" i="1"/>
  <c r="N31" i="1" s="1"/>
  <c r="L19" i="1"/>
  <c r="N19" i="1" s="1"/>
  <c r="L7" i="1"/>
  <c r="N7" i="1" s="1"/>
  <c r="L37" i="1"/>
  <c r="P37" i="1" s="1"/>
  <c r="L33" i="1"/>
  <c r="P33" i="1" s="1"/>
  <c r="L29" i="1"/>
  <c r="P29" i="1" s="1"/>
  <c r="L25" i="1"/>
  <c r="P25" i="1" s="1"/>
  <c r="L21" i="1"/>
  <c r="P21" i="1" s="1"/>
  <c r="L17" i="1"/>
  <c r="P17" i="1" s="1"/>
  <c r="L13" i="1"/>
  <c r="P13" i="1" s="1"/>
  <c r="L9" i="1"/>
  <c r="P9" i="1" s="1"/>
  <c r="L5" i="1"/>
  <c r="P5" i="1" s="1"/>
  <c r="L35" i="1"/>
  <c r="N35" i="1" s="1"/>
  <c r="L23" i="1"/>
  <c r="N23" i="1" s="1"/>
  <c r="L15" i="1"/>
  <c r="N15" i="1" s="1"/>
  <c r="L3" i="1"/>
  <c r="N3" i="1" s="1"/>
  <c r="L40" i="1"/>
  <c r="N40" i="1" s="1"/>
  <c r="L36" i="1"/>
  <c r="N36" i="1" s="1"/>
  <c r="L32" i="1"/>
  <c r="N32" i="1" s="1"/>
  <c r="L28" i="1"/>
  <c r="N28" i="1" s="1"/>
  <c r="L24" i="1"/>
  <c r="N24" i="1" s="1"/>
  <c r="L20" i="1"/>
  <c r="N20" i="1" s="1"/>
  <c r="L16" i="1"/>
  <c r="N16" i="1" s="1"/>
  <c r="L12" i="1"/>
  <c r="N12" i="1" s="1"/>
  <c r="L8" i="1"/>
  <c r="N8" i="1" s="1"/>
  <c r="L4" i="1"/>
  <c r="N4" i="1" s="1"/>
  <c r="Q7" i="1" l="1"/>
  <c r="Q23" i="1"/>
  <c r="Q39" i="1"/>
  <c r="Q18" i="1"/>
  <c r="Q11" i="1"/>
  <c r="Q27" i="1"/>
  <c r="Q6" i="1"/>
  <c r="Q22" i="1"/>
  <c r="Q16" i="1"/>
  <c r="Q32" i="1"/>
  <c r="Q34" i="1"/>
  <c r="Q38" i="1"/>
  <c r="Q15" i="1"/>
  <c r="Q31" i="1"/>
  <c r="Q10" i="1"/>
  <c r="Q4" i="1"/>
  <c r="Q20" i="1"/>
  <c r="Q36" i="1"/>
  <c r="Q5" i="1"/>
  <c r="Q21" i="1"/>
  <c r="Q37" i="1"/>
  <c r="Q3" i="1"/>
  <c r="Q19" i="1"/>
  <c r="Q35" i="1"/>
  <c r="Q14" i="1"/>
  <c r="P30" i="1"/>
  <c r="P14" i="1"/>
  <c r="P7" i="1"/>
  <c r="P24" i="1"/>
  <c r="P4" i="1"/>
  <c r="P2" i="1"/>
  <c r="P18" i="1"/>
  <c r="P34" i="1"/>
  <c r="P11" i="1"/>
  <c r="P27" i="1"/>
  <c r="P8" i="1"/>
  <c r="P32" i="1"/>
  <c r="P36" i="1"/>
  <c r="P23" i="1"/>
  <c r="P39" i="1"/>
  <c r="P16" i="1"/>
  <c r="P6" i="1"/>
  <c r="P22" i="1"/>
  <c r="P38" i="1"/>
  <c r="P15" i="1"/>
  <c r="P31" i="1"/>
  <c r="P12" i="1"/>
  <c r="P40" i="1"/>
  <c r="P28" i="1"/>
  <c r="P10" i="1"/>
  <c r="P26" i="1"/>
  <c r="P3" i="1"/>
  <c r="P19" i="1"/>
  <c r="P35" i="1"/>
  <c r="P20" i="1"/>
  <c r="N13" i="1"/>
  <c r="N5" i="1"/>
  <c r="N21" i="1"/>
  <c r="N37" i="1"/>
  <c r="N29" i="1"/>
  <c r="N17" i="1"/>
  <c r="N33" i="1"/>
  <c r="N9" i="1"/>
  <c r="N25" i="1"/>
  <c r="J49" i="1"/>
  <c r="J50" i="1" l="1"/>
  <c r="J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<sst xmlns="http://schemas.openxmlformats.org/spreadsheetml/2006/main" count="328" uniqueCount="189">
  <si>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</si>
  <si>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</si>
  <si>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</si>
  <si>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</si>
  <si>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</si>
  <si>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</si>
  <si>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</si>
  <si>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</si>
  <si>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</si>
  <si>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</si>
  <si>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</si>
  <si>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</si>
  <si>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</si>
  <si>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</si>
  <si>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</si>
  <si>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</si>
  <si>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</si>
  <si>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</si>
  <si>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</si>
  <si>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</si>
  <si>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</si>
  <si>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</si>
  <si>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</si>
  <si>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</si>
  <si>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</si>
  <si>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</si>
  <si>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</si>
  <si>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</si>
  <si>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</si>
  <si>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</si>
  <si>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</si>
  <si>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</si>
  <si>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</si>
  <si>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</si>
  <si>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</si>
  <si>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</si>
  <si>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</si>
  <si>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</si>
  <si>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</si>
  <si>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</si>
  <si>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</si>
  <si>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</si>
  <si>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</si>
  <si>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</si>
  <si>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</si>
  <si>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</si>
  <si>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</si>
  <si>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</si>
  <si>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</si>
  <si>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</si>
  <si>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</si>
  <si>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</si>
  <si>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</si>
  <si>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</si>
  <si>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</si>
  <si>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</si>
  <si>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</si>
  <si>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</si>
  <si>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</si>
  <si>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</si>
  <si>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</si>
  <si>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</si>
  <si>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</si>
  <si>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</si>
  <si>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</si>
  <si>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</si>
  <si>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</si>
  <si>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</si>
  <si>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</si>
  <si>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</si>
  <si>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</si>
  <si>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</si>
  <si>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</si>
  <si>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</si>
  <si>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</si>
  <si>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</si>
  <si>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</si>
  <si>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</si>
  <si>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</si>
  <si>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</si>
  <si>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</si>
  <si>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</si>
  <si>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</si>
  <si>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</si>
  <si>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</si>
  <si>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</si>
  <si>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</si>
  <si>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</si>
  <si>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</si>
  <si>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</si>
  <si>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</si>
  <si>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</si>
  <si>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</si>
  <si>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</si>
  <si>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</si>
  <si>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</si>
  <si>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</si>
  <si>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</si>
  <si>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</si>
  <si>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</si>
  <si>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</si>
  <si>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</si>
  <si>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</si>
  <si>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</si>
  <si>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</si>
  <si>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</si>
  <si>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</si>
  <si>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</si>
  <si>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</si>
  <si>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</si>
  <si>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</si>
  <si>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</si>
  <si>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</si>
  <si>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</si>
  <si>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</si>
  <si>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</si>
  <si>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</si>
  <si>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</si>
  <si>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</si>
  <si>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</si>
  <si>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</si>
  <si>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</si>
  <si>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</si>
  <si>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</si>
  <si>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</si>
  <si>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</si>
  <si>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</si>
  <si>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</si>
  <si>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</si>
  <si>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</si>
  <si>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</si>
  <si>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</si>
  <si>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</si>
  <si>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</si>
  <si>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</si>
  <si>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</si>
  <si>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</si>
  <si>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</si>
  <si>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</si>
  <si>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</si>
  <si>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</si>
  <si>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</si>
  <si>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</si>
  <si>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</si>
  <si>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</si>
  <si>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</si>
  <si>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</si>
  <si>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</si>
  <si>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</si>
  <si>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</si>
  <si>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</si>
  <si>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</si>
  <si>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</si>
  <si>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</si>
  <si>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</si>
  <si>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</si>
  <si>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</si>
  <si>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std_budget (mln)</t>
  </si>
  <si>
    <t>std_revenue (mln)</t>
  </si>
  <si>
    <t>budget (m) INR</t>
  </si>
  <si>
    <t>revenue (m) INR</t>
  </si>
  <si>
    <t>TOTAL</t>
  </si>
  <si>
    <t>Total movies</t>
  </si>
  <si>
    <t>Total Bollywood movies</t>
  </si>
  <si>
    <t>Total Hollywood movies</t>
  </si>
  <si>
    <t>Total Bollywood revenue INR</t>
  </si>
  <si>
    <t>AVG. bollywood revenue</t>
  </si>
  <si>
    <t xml:space="preserve"> Bollywood revenue %</t>
  </si>
  <si>
    <t>Key Metrics</t>
  </si>
  <si>
    <t>Marvel Consolidated P &amp; L</t>
  </si>
  <si>
    <t>Revenue</t>
  </si>
  <si>
    <t>Budget</t>
  </si>
  <si>
    <t>Profit/Loss</t>
  </si>
  <si>
    <t>Profit/Loss %</t>
  </si>
  <si>
    <t>Market Share %</t>
  </si>
  <si>
    <t>budget (m) USD</t>
  </si>
  <si>
    <t>revenue (m) USD</t>
  </si>
  <si>
    <t>Target</t>
  </si>
  <si>
    <t>Target - Actuals</t>
  </si>
  <si>
    <t>target - Actuals %</t>
  </si>
  <si>
    <t>Mean mode median for movie ratings</t>
  </si>
  <si>
    <t>Mean</t>
  </si>
  <si>
    <t>Median</t>
  </si>
  <si>
    <t>Mode</t>
  </si>
  <si>
    <t>Property prices in banglore Rajinagar</t>
  </si>
  <si>
    <t>sqr ft</t>
  </si>
  <si>
    <t>Price (INR Cr)</t>
  </si>
  <si>
    <t>Correlation</t>
  </si>
  <si>
    <t>(-1 to 1 is closely related) , close to 0 is not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</si>
</sst>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0.0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0" borderId="0" xfId="0" applyFont="1"/>
    <xf numFmtId="164" fontId="0" fillId="3" borderId="0" xfId="0" applyNumberFormat="1" applyFill="1"/>
    <xf numFmtId="165" fontId="0" fillId="0" borderId="0" xfId="0" applyNumberFormat="1"/>
    <xf numFmtId="9" fontId="0" fillId="0" borderId="0" xfId="2" applyFont="1"/>
    <xf numFmtId="166" fontId="0" fillId="3" borderId="0" xfId="1" applyNumberFormat="1" applyFont="1" applyFill="1"/>
    <xf numFmtId="166" fontId="0" fillId="0" borderId="0" xfId="0" applyNumberFormat="1"/>
    <xf numFmtId="0" fontId="3" fillId="3" borderId="0" xfId="0" applyFont="1" applyFill="1"/>
    <xf numFmtId="0" fontId="0" fillId="4" borderId="1" xfId="0" applyFill="1" applyBorder="1"/>
    <xf numFmtId="0" fontId="3" fillId="4" borderId="2" xfId="0" applyFont="1" applyFill="1" applyBorder="1"/>
    <xf numFmtId="0" fontId="3" fillId="4" borderId="3" xfId="0" applyFont="1" applyFill="1" applyBorder="1"/>
    <xf numFmtId="2" fontId="0" fillId="4" borderId="4" xfId="0" applyNumberFormat="1" applyFill="1" applyBorder="1"/>
    <xf numFmtId="0" fontId="0" fillId="4" borderId="4" xfId="0" applyFill="1" applyBorder="1"/>
    <xf numFmtId="0" fontId="3" fillId="4" borderId="5" xfId="0" applyFont="1" applyFill="1" applyBorder="1"/>
    <xf numFmtId="0" fontId="0" fillId="4" borderId="6" xfId="0" applyFill="1" applyBorder="1"/>
    <xf numFmtId="0" fontId="3" fillId="5" borderId="0" xfId="0" applyFont="1" applyFill="1"/>
    <xf numFmtId="0" fontId="3" fillId="3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Correlation!$B$2</c:f>
              <c:strCache>
                <c:ptCount val="1"/>
                <c:pt idx="0">
                  <c:v>Price (INR Cr)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Correlation!$A$3:$A$7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Correlation!$B$3:$B$7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9A-4B15-B80C-294F148A0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586399"/>
        <c:axId val="1354101839"/>
      </c:scatterChart>
      <c:valAx>
        <c:axId val="124358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01839"/>
        <c:crosses val="autoZero"/>
        <c:crossBetween val="midCat"/>
      </c:valAx>
      <c:valAx>
        <c:axId val="135410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8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4</xdr:row>
      <xdr:rowOff>104774</xdr:rowOff>
    </xdr:from>
    <xdr:to>
      <xdr:col>8</xdr:col>
      <xdr:colOff>257175</xdr:colOff>
      <xdr:row>14</xdr:row>
      <xdr:rowOff>42861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3D4F37-1322-7F37-B263-4785CAD0B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0.06875</cdr:x>
      <cdr:y>0.16493</cdr:y>
    </cdr:from>
    <cdr:to>
      <cdr:x>0.88542</cdr:x>
      <cdr:y>0.88715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ABA47FF-0D0C-FFC4-09CE-0AED3B91898A}"/>
            </a:ext>
          </a:extLst>
        </cdr:cNvPr>
        <cdr:cNvCxnSpPr/>
      </cdr:nvCxnSpPr>
      <cdr:spPr>
        <a:xfrm xmlns:a="http://schemas.openxmlformats.org/drawingml/2006/main" flipV="1">
          <a:off x="314325" y="452438"/>
          <a:ext cx="3733800" cy="19812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8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7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6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5">
      <calculatedColumnFormula array="1">_xlfn.XLOOKUP(Movies[[#This Row],[movie_id]:[movie_id]],Financials[[#All],[movie_id]:[movie_id]],Financials[[#All],[currency]],"Not Available",0)</calculatedColumnFormula>
    </tableColumn>
    <tableColumn id="2" xr3:uid="{7AC18A42-519E-411D-80ED-47807D4F4BE0}" name="std_budget (mln)" dataDxfId="14">
      <calculatedColumnFormula>IF(Movies[[#This Row],[unit]]="Billions",Movies[[#This Row],[budget]]*1000,Movies[[#This Row],[budget]])</calculatedColumnFormula>
    </tableColumn>
    <tableColumn id="9" xr3:uid="{74369B83-E49A-42D3-8392-4F67799A19D1}" name="std_revenue (mln)" dataDxfId="13">
      <calculatedColumnFormula>IF(Movies[[#This Row],[unit]]="Billions",Movies[[#This Row],[revenue]]*1000,Movies[[#This Row],[revenue]])</calculatedColumnFormula>
    </tableColumn>
    <tableColumn id="10" xr3:uid="{7BAE78BD-6ECB-41BF-BB8D-0A50A510204C}" name="budget (m) INR" dataDxfId="12">
      <calculatedColumnFormula>IF(Movies[[#This Row],[currency]]="USD",Movies[[#This Row],[std_budget (mln)]]*80,Movies[[#This Row],[std_budget (mln)]])</calculatedColumnFormula>
    </tableColumn>
    <tableColumn id="11" xr3:uid="{DB97F8BD-DBB8-45DD-A351-E6B47C90A34B}" name="revenue (m) INR" dataDxfId="11">
      <calculatedColumnFormula>IF(Movies[[#This Row],[currency]]="USD",Movies[[#This Row],[std_revenue (mln)]]*80,Movies[[#This Row],[std_revenue (mln)]])</calculatedColumnFormula>
    </tableColumn>
    <tableColumn id="12" xr3:uid="{828A39EB-F18D-4DF9-9F38-6CBD5AA12ED5}" name="budget (m) USD" dataDxfId="10">
      <calculatedColumnFormula>IF(Movies[[#This Row],[currency]]="INR",Movies[[#This Row],[std_budget (mln)]]/80,Movies[[#This Row],[std_budget (mln)]])</calculatedColumnFormula>
    </tableColumn>
    <tableColumn id="13" xr3:uid="{B5BF9023-57A9-4290-8FAC-19775CBC0360}" name="revenue (m) USD" dataDxfId="9">
      <calculatedColumnFormula>IF(Movies[[#This Row],[currency]]="INR",Movies[[#This Row],[std_revenue (mln)]]/80,Movies[[#This Row],[std_revenue 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opLeftCell="A15" zoomScale="124" zoomScaleNormal="124" workbookViewId="0">
      <selection activeCell="B28" sqref="B28"/>
    </sheetView>
  </sheetViews>
  <sheetFormatPr defaultRowHeight="15" x14ac:dyDescent="0.25"/>
  <cols>
    <col min="1" max="1" width="11.85546875" customWidth="1"/>
    <col min="2" max="2" width="29.7109375" customWidth="1"/>
    <col min="3" max="3" width="10.5703125" bestFit="1" customWidth="1"/>
    <col min="4" max="4" width="5.140625" customWidth="1"/>
    <col min="5" max="5" width="6.140625" customWidth="1"/>
    <col min="6" max="6" width="22" customWidth="1"/>
    <col min="7" max="7" width="6.28515625" customWidth="1"/>
    <col min="8" max="8" width="13.140625" customWidth="1"/>
    <col min="9" max="9" width="27.28515625" bestFit="1" customWidth="1"/>
    <col min="10" max="10" width="13.140625" customWidth="1"/>
    <col min="12" max="12" width="16.85546875" customWidth="1"/>
    <col min="13" max="13" width="20" bestFit="1" customWidth="1"/>
    <col min="14" max="14" width="16.85546875" bestFit="1" customWidth="1"/>
    <col min="15" max="15" width="17.28515625" bestFit="1" customWidth="1"/>
    <col min="16" max="16" width="17.5703125" bestFit="1" customWidth="1"/>
    <col min="17" max="17" width="11.7109375" bestFit="1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175</v>
      </c>
      <c r="Q1" s="1" t="s">
        <v>176</v>
      </c>
    </row>
    <row r="2" spans="1:17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Row],[std_budget (mln)]]*80,Movies[[#This Row],[std_budget (mln)]])</f>
        <v>1000</v>
      </c>
      <c r="O2">
        <f>IF(Movies[[#This Row],[currency]]="USD",Movies[[#This Row],[std_revenue (mln)]]*80,Movies[[#This Row],[std_revenue (mln)]])</f>
        <v>12500</v>
      </c>
      <c r="P2">
        <f>IF(Movies[[#This Row],[currency]]="INR",Movies[[#This Row],[std_budget (mln)]]/80,Movies[[#This Row],[std_budget (mln)]])</f>
        <v>12.5</v>
      </c>
      <c r="Q2">
        <f>IF(Movies[[#This Row],[currency]]="INR",Movies[[#This Row],[std_revenue (mln)]]/80,Movies[[#This Row],[std_revenue (mln)]])</f>
        <v>156.25</v>
      </c>
    </row>
    <row r="3" spans="1:17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Row],[std_budget (mln)]]*80,Movies[[#This Row],[std_budget (mln)]])</f>
        <v>16000</v>
      </c>
      <c r="O3">
        <f>IF(Movies[[#This Row],[currency]]="USD",Movies[[#This Row],[std_revenue (mln)]]*80,Movies[[#This Row],[std_revenue (mln)]])</f>
        <v>76384</v>
      </c>
      <c r="P3">
        <f>IF(Movies[[#This Row],[currency]]="INR",Movies[[#This Row],[std_budget (mln)]]/80,Movies[[#This Row],[std_budget (mln)]])</f>
        <v>200</v>
      </c>
      <c r="Q3">
        <f>IF(Movies[[#This Row],[currency]]="INR",Movies[[#This Row],[std_revenue (mln)]]/80,Movies[[#This Row],[std_revenue (mln)]])</f>
        <v>954.8</v>
      </c>
    </row>
    <row r="4" spans="1:17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Row],[std_budget (mln)]]*80,Movies[[#This Row],[std_budget (mln)]])</f>
        <v>13200</v>
      </c>
      <c r="O4">
        <f>IF(Movies[[#This Row],[currency]]="USD",Movies[[#This Row],[std_revenue (mln)]]*80,Movies[[#This Row],[std_revenue (mln)]])</f>
        <v>51584</v>
      </c>
      <c r="P4">
        <f>IF(Movies[[#This Row],[currency]]="INR",Movies[[#This Row],[std_budget (mln)]]/80,Movies[[#This Row],[std_budget (mln)]])</f>
        <v>165</v>
      </c>
      <c r="Q4">
        <f>IF(Movies[[#This Row],[currency]]="INR",Movies[[#This Row],[std_revenue (mln)]]/80,Movies[[#This Row],[std_revenue (mln)]])</f>
        <v>644.79999999999995</v>
      </c>
    </row>
    <row r="5" spans="1:17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Row],[std_budget (mln)]]*80,Movies[[#This Row],[std_budget (mln)]])</f>
        <v>14400</v>
      </c>
      <c r="O5">
        <f>IF(Movies[[#This Row],[currency]]="USD",Movies[[#This Row],[std_revenue (mln)]]*80,Movies[[#This Row],[std_revenue (mln)]])</f>
        <v>68320</v>
      </c>
      <c r="P5">
        <f>IF(Movies[[#This Row],[currency]]="INR",Movies[[#This Row],[std_budget (mln)]]/80,Movies[[#This Row],[std_budget (mln)]])</f>
        <v>180</v>
      </c>
      <c r="Q5">
        <f>IF(Movies[[#This Row],[currency]]="INR",Movies[[#This Row],[std_revenue (mln)]]/80,Movies[[#This Row],[std_revenue (mln)]])</f>
        <v>854</v>
      </c>
    </row>
    <row r="6" spans="1:17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Row],[std_budget (mln)]]*80,Movies[[#This Row],[std_budget (mln)]])</f>
        <v>20000</v>
      </c>
      <c r="O6">
        <f>IF(Movies[[#This Row],[currency]]="USD",Movies[[#This Row],[std_revenue (mln)]]*80,Movies[[#This Row],[std_revenue (mln)]])</f>
        <v>53600</v>
      </c>
      <c r="P6">
        <f>IF(Movies[[#This Row],[currency]]="INR",Movies[[#This Row],[std_budget (mln)]]/80,Movies[[#This Row],[std_budget (mln)]])</f>
        <v>250</v>
      </c>
      <c r="Q6">
        <f>IF(Movies[[#This Row],[currency]]="INR",Movies[[#This Row],[std_revenue (mln)]]/80,Movies[[#This Row],[std_revenue (mln)]])</f>
        <v>670</v>
      </c>
    </row>
    <row r="7" spans="1:17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Row],[std_budget (mln)]]*80,Movies[[#This Row],[std_budget (mln)]])</f>
        <v>Not Available</v>
      </c>
      <c r="O7" t="str">
        <f>IF(Movies[[#This Row],[currency]]="USD",Movies[[#This Row],[std_revenue (mln)]]*80,Movies[[#This Row],[std_revenue (mln)]])</f>
        <v>Not Available</v>
      </c>
      <c r="P7" t="str">
        <f>IF(Movies[[#This Row],[currency]]="INR",Movies[[#This Row],[std_budget (mln)]]/80,Movies[[#This Row],[std_budget (mln)]])</f>
        <v>Not Available</v>
      </c>
      <c r="Q7" t="str">
        <f>IF(Movies[[#This Row],[currency]]="INR",Movies[[#This Row],[std_revenue (mln)]]/80,Movies[[#This Row],[std_revenue (mln)]])</f>
        <v>Not Available</v>
      </c>
    </row>
    <row r="8" spans="1:17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Row],[std_budget (mln)]]*80,Movies[[#This Row],[std_budget (mln)]])</f>
        <v>400</v>
      </c>
      <c r="O8">
        <f>IF(Movies[[#This Row],[currency]]="USD",Movies[[#This Row],[std_revenue (mln)]]*80,Movies[[#This Row],[std_revenue (mln)]])</f>
        <v>2000</v>
      </c>
      <c r="P8">
        <f>IF(Movies[[#This Row],[currency]]="INR",Movies[[#This Row],[std_budget (mln)]]/80,Movies[[#This Row],[std_budget (mln)]])</f>
        <v>5</v>
      </c>
      <c r="Q8">
        <f>IF(Movies[[#This Row],[currency]]="INR",Movies[[#This Row],[std_revenue (mln)]]/80,Movies[[#This Row],[std_revenue (mln)]])</f>
        <v>25</v>
      </c>
    </row>
    <row r="9" spans="1:17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Row],[std_budget (mln)]]*80,Movies[[#This Row],[std_budget (mln)]])</f>
        <v>550</v>
      </c>
      <c r="O9">
        <f>IF(Movies[[#This Row],[currency]]="USD",Movies[[#This Row],[std_revenue (mln)]]*80,Movies[[#This Row],[std_revenue (mln)]])</f>
        <v>4000</v>
      </c>
      <c r="P9">
        <f>IF(Movies[[#This Row],[currency]]="INR",Movies[[#This Row],[std_budget (mln)]]/80,Movies[[#This Row],[std_budget (mln)]])</f>
        <v>6.875</v>
      </c>
      <c r="Q9">
        <f>IF(Movies[[#This Row],[currency]]="INR",Movies[[#This Row],[std_revenue (mln)]]/80,Movies[[#This Row],[std_revenue (mln)]])</f>
        <v>50</v>
      </c>
    </row>
    <row r="10" spans="1:17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Row],[std_budget (mln)]]*80,Movies[[#This Row],[std_budget (mln)]])</f>
        <v>390</v>
      </c>
      <c r="O10">
        <f>IF(Movies[[#This Row],[currency]]="USD",Movies[[#This Row],[std_revenue (mln)]]*80,Movies[[#This Row],[std_revenue (mln)]])</f>
        <v>1360</v>
      </c>
      <c r="P10">
        <f>IF(Movies[[#This Row],[currency]]="INR",Movies[[#This Row],[std_budget (mln)]]/80,Movies[[#This Row],[std_budget (mln)]])</f>
        <v>4.875</v>
      </c>
      <c r="Q10">
        <f>IF(Movies[[#This Row],[currency]]="INR",Movies[[#This Row],[std_revenue (mln)]]/80,Movies[[#This Row],[std_revenue (mln)]])</f>
        <v>17</v>
      </c>
    </row>
    <row r="11" spans="1:17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Row],[std_budget (mln)]]*80,Movies[[#This Row],[std_budget (mln)]])</f>
        <v>1400</v>
      </c>
      <c r="O11">
        <f>IF(Movies[[#This Row],[currency]]="USD",Movies[[#This Row],[std_revenue (mln)]]*80,Movies[[#This Row],[std_revenue (mln)]])</f>
        <v>3500</v>
      </c>
      <c r="P11">
        <f>IF(Movies[[#This Row],[currency]]="INR",Movies[[#This Row],[std_budget (mln)]]/80,Movies[[#This Row],[std_budget (mln)]])</f>
        <v>17.5</v>
      </c>
      <c r="Q11">
        <f>IF(Movies[[#This Row],[currency]]="INR",Movies[[#This Row],[std_revenue (mln)]]/80,Movies[[#This Row],[std_revenue (mln)]])</f>
        <v>43.75</v>
      </c>
    </row>
    <row r="12" spans="1:17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Row],[std_budget (mln)]]*80,Movies[[#This Row],[std_budget (mln)]])</f>
        <v>2000</v>
      </c>
      <c r="O12">
        <f>IF(Movies[[#This Row],[currency]]="USD",Movies[[#This Row],[std_revenue (mln)]]*80,Movies[[#This Row],[std_revenue (mln)]])</f>
        <v>5864</v>
      </c>
      <c r="P12">
        <f>IF(Movies[[#This Row],[currency]]="INR",Movies[[#This Row],[std_budget (mln)]]/80,Movies[[#This Row],[std_budget (mln)]])</f>
        <v>25</v>
      </c>
      <c r="Q12">
        <f>IF(Movies[[#This Row],[currency]]="INR",Movies[[#This Row],[std_revenue (mln)]]/80,Movies[[#This Row],[std_revenue (mln)]])</f>
        <v>73.3</v>
      </c>
    </row>
    <row r="13" spans="1:17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Row],[std_budget (mln)]]*80,Movies[[#This Row],[std_budget (mln)]])</f>
        <v>Not Available</v>
      </c>
      <c r="O13" t="str">
        <f>IF(Movies[[#This Row],[currency]]="USD",Movies[[#This Row],[std_revenue (mln)]]*80,Movies[[#This Row],[std_revenue (mln)]])</f>
        <v>Not Available</v>
      </c>
      <c r="P13" t="str">
        <f>IF(Movies[[#This Row],[currency]]="INR",Movies[[#This Row],[std_budget (mln)]]/80,Movies[[#This Row],[std_budget (mln)]])</f>
        <v>Not Available</v>
      </c>
      <c r="Q13" t="str">
        <f>IF(Movies[[#This Row],[currency]]="INR",Movies[[#This Row],[std_revenue (mln)]]/80,Movies[[#This Row],[std_revenue (mln)]])</f>
        <v>Not Available</v>
      </c>
    </row>
    <row r="14" spans="1:17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Row],[std_budget (mln)]]*80,Movies[[#This Row],[std_budget (mln)]])</f>
        <v>13200</v>
      </c>
      <c r="O14">
        <f>IF(Movies[[#This Row],[currency]]="USD",Movies[[#This Row],[std_revenue (mln)]]*80,Movies[[#This Row],[std_revenue (mln)]])</f>
        <v>56144</v>
      </c>
      <c r="P14">
        <f>IF(Movies[[#This Row],[currency]]="INR",Movies[[#This Row],[std_budget (mln)]]/80,Movies[[#This Row],[std_budget (mln)]])</f>
        <v>165</v>
      </c>
      <c r="Q14">
        <f>IF(Movies[[#This Row],[currency]]="INR",Movies[[#This Row],[std_revenue (mln)]]/80,Movies[[#This Row],[std_revenue (mln)]])</f>
        <v>701.8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Row],[std_budget (mln)]]*80,Movies[[#This Row],[std_budget (mln)]])</f>
        <v>4400</v>
      </c>
      <c r="O15">
        <f>IF(Movies[[#This Row],[currency]]="USD",Movies[[#This Row],[std_revenue (mln)]]*80,Movies[[#This Row],[std_revenue (mln)]])</f>
        <v>24568</v>
      </c>
      <c r="P15">
        <f>IF(Movies[[#This Row],[currency]]="INR",Movies[[#This Row],[std_budget (mln)]]/80,Movies[[#This Row],[std_budget (mln)]])</f>
        <v>55</v>
      </c>
      <c r="Q15">
        <f>IF(Movies[[#This Row],[currency]]="INR",Movies[[#This Row],[std_revenue (mln)]]/80,Movies[[#This Row],[std_revenue (mln)]])</f>
        <v>307.10000000000002</v>
      </c>
    </row>
    <row r="16" spans="1:17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Row],[std_budget (mln)]]*80,Movies[[#This Row],[std_budget (mln)]])</f>
        <v>8240</v>
      </c>
      <c r="O16">
        <f>IF(Movies[[#This Row],[currency]]="USD",Movies[[#This Row],[std_revenue (mln)]]*80,Movies[[#This Row],[std_revenue (mln)]])</f>
        <v>36840</v>
      </c>
      <c r="P16">
        <f>IF(Movies[[#This Row],[currency]]="INR",Movies[[#This Row],[std_budget (mln)]]/80,Movies[[#This Row],[std_budget (mln)]])</f>
        <v>103</v>
      </c>
      <c r="Q16">
        <f>IF(Movies[[#This Row],[currency]]="INR",Movies[[#This Row],[std_revenue (mln)]]/80,Movies[[#This Row],[std_revenue (mln)]])</f>
        <v>460.5</v>
      </c>
    </row>
    <row r="17" spans="1:17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Row],[std_budget (mln)]]*80,Movies[[#This Row],[std_budget (mln)]])</f>
        <v>16000</v>
      </c>
      <c r="O17">
        <f>IF(Movies[[#This Row],[currency]]="USD",Movies[[#This Row],[std_revenue (mln)]]*80,Movies[[#This Row],[std_revenue (mln)]])</f>
        <v>176160</v>
      </c>
      <c r="P17">
        <f>IF(Movies[[#This Row],[currency]]="INR",Movies[[#This Row],[std_budget (mln)]]/80,Movies[[#This Row],[std_budget (mln)]])</f>
        <v>200</v>
      </c>
      <c r="Q17">
        <f>IF(Movies[[#This Row],[currency]]="INR",Movies[[#This Row],[std_revenue (mln)]]/80,Movies[[#This Row],[std_revenue (mln)]])</f>
        <v>2202</v>
      </c>
    </row>
    <row r="18" spans="1:17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Row],[std_budget (mln)]]*80,Movies[[#This Row],[std_budget (mln)]])</f>
        <v>254.4</v>
      </c>
      <c r="O18">
        <f>IF(Movies[[#This Row],[currency]]="USD",Movies[[#This Row],[std_revenue (mln)]]*80,Movies[[#This Row],[std_revenue (mln)]])</f>
        <v>264</v>
      </c>
      <c r="P18">
        <f>IF(Movies[[#This Row],[currency]]="INR",Movies[[#This Row],[std_budget (mln)]]/80,Movies[[#This Row],[std_budget (mln)]])</f>
        <v>3.18</v>
      </c>
      <c r="Q18">
        <f>IF(Movies[[#This Row],[currency]]="INR",Movies[[#This Row],[std_revenue (mln)]]/80,Movies[[#This Row],[std_revenue (mln)]])</f>
        <v>3.3</v>
      </c>
    </row>
    <row r="19" spans="1:17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Row],[std_budget (mln)]]*80,Movies[[#This Row],[std_budget (mln)]])</f>
        <v>18960</v>
      </c>
      <c r="O19">
        <f>IF(Movies[[#This Row],[currency]]="USD",Movies[[#This Row],[std_revenue (mln)]]*80,Movies[[#This Row],[std_revenue (mln)]])</f>
        <v>227760</v>
      </c>
      <c r="P19">
        <f>IF(Movies[[#This Row],[currency]]="INR",Movies[[#This Row],[std_budget (mln)]]/80,Movies[[#This Row],[std_budget (mln)]])</f>
        <v>237</v>
      </c>
      <c r="Q19">
        <f>IF(Movies[[#This Row],[currency]]="INR",Movies[[#This Row],[std_revenue (mln)]]/80,Movies[[#This Row],[std_revenue (mln)]])</f>
        <v>2847</v>
      </c>
    </row>
    <row r="20" spans="1:17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Row],[std_budget (mln)]]*80,Movies[[#This Row],[std_budget (mln)]])</f>
        <v>576</v>
      </c>
      <c r="O20">
        <f>IF(Movies[[#This Row],[currency]]="USD",Movies[[#This Row],[std_revenue (mln)]]*80,Movies[[#This Row],[std_revenue (mln)]])</f>
        <v>23280</v>
      </c>
      <c r="P20">
        <f>IF(Movies[[#This Row],[currency]]="INR",Movies[[#This Row],[std_budget (mln)]]/80,Movies[[#This Row],[std_budget (mln)]])</f>
        <v>7.2</v>
      </c>
      <c r="Q20">
        <f>IF(Movies[[#This Row],[currency]]="INR",Movies[[#This Row],[std_revenue (mln)]]/80,Movies[[#This Row],[std_revenue (mln)]])</f>
        <v>291</v>
      </c>
    </row>
    <row r="21" spans="1:17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Row],[std_budget (mln)]]*80,Movies[[#This Row],[std_budget (mln)]])</f>
        <v>14800</v>
      </c>
      <c r="O21">
        <f>IF(Movies[[#This Row],[currency]]="USD",Movies[[#This Row],[std_revenue (mln)]]*80,Movies[[#This Row],[std_revenue (mln)]])</f>
        <v>80480</v>
      </c>
      <c r="P21">
        <f>IF(Movies[[#This Row],[currency]]="INR",Movies[[#This Row],[std_budget (mln)]]/80,Movies[[#This Row],[std_budget (mln)]])</f>
        <v>185</v>
      </c>
      <c r="Q21">
        <f>IF(Movies[[#This Row],[currency]]="INR",Movies[[#This Row],[std_revenue (mln)]]/80,Movies[[#This Row],[std_revenue (mln)]])</f>
        <v>1006</v>
      </c>
    </row>
    <row r="22" spans="1:17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Row],[std_budget (mln)]]*80,Movies[[#This Row],[std_budget (mln)]])</f>
        <v>1760</v>
      </c>
      <c r="O22">
        <f>IF(Movies[[#This Row],[currency]]="USD",Movies[[#This Row],[std_revenue (mln)]]*80,Movies[[#This Row],[std_revenue (mln)]])</f>
        <v>25776</v>
      </c>
      <c r="P22">
        <f>IF(Movies[[#This Row],[currency]]="INR",Movies[[#This Row],[std_budget (mln)]]/80,Movies[[#This Row],[std_budget (mln)]])</f>
        <v>22</v>
      </c>
      <c r="Q22">
        <f>IF(Movies[[#This Row],[currency]]="INR",Movies[[#This Row],[std_revenue (mln)]]/80,Movies[[#This Row],[std_revenue (mln)]])</f>
        <v>322.2</v>
      </c>
    </row>
    <row r="23" spans="1:17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Row],[std_budget (mln)]]*80,Movies[[#This Row],[std_budget (mln)]])</f>
        <v>5040</v>
      </c>
      <c r="O23">
        <f>IF(Movies[[#This Row],[currency]]="USD",Movies[[#This Row],[std_revenue (mln)]]*80,Movies[[#This Row],[std_revenue (mln)]])</f>
        <v>83680</v>
      </c>
      <c r="P23">
        <f>IF(Movies[[#This Row],[currency]]="INR",Movies[[#This Row],[std_budget (mln)]]/80,Movies[[#This Row],[std_budget (mln)]])</f>
        <v>63</v>
      </c>
      <c r="Q23">
        <f>IF(Movies[[#This Row],[currency]]="INR",Movies[[#This Row],[std_revenue (mln)]]/80,Movies[[#This Row],[std_revenue (mln)]])</f>
        <v>1046</v>
      </c>
    </row>
    <row r="24" spans="1:17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Row],[std_budget (mln)]]*80,Movies[[#This Row],[std_budget (mln)]])</f>
        <v>1240</v>
      </c>
      <c r="O24">
        <f>IF(Movies[[#This Row],[currency]]="USD",Movies[[#This Row],[std_revenue (mln)]]*80,Movies[[#This Row],[std_revenue (mln)]])</f>
        <v>21048</v>
      </c>
      <c r="P24">
        <f>IF(Movies[[#This Row],[currency]]="INR",Movies[[#This Row],[std_budget (mln)]]/80,Movies[[#This Row],[std_budget (mln)]])</f>
        <v>15.5</v>
      </c>
      <c r="Q24">
        <f>IF(Movies[[#This Row],[currency]]="INR",Movies[[#This Row],[std_revenue (mln)]]/80,Movies[[#This Row],[std_revenue (mln)]])</f>
        <v>263.10000000000002</v>
      </c>
    </row>
    <row r="25" spans="1:17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Row],[std_budget (mln)]]*80,Movies[[#This Row],[std_budget (mln)]])</f>
        <v>32000</v>
      </c>
      <c r="O25">
        <f>IF(Movies[[#This Row],[currency]]="USD",Movies[[#This Row],[std_revenue (mln)]]*80,Movies[[#This Row],[std_revenue (mln)]])</f>
        <v>223840</v>
      </c>
      <c r="P25">
        <f>IF(Movies[[#This Row],[currency]]="INR",Movies[[#This Row],[std_budget (mln)]]/80,Movies[[#This Row],[std_budget (mln)]])</f>
        <v>400</v>
      </c>
      <c r="Q25">
        <f>IF(Movies[[#This Row],[currency]]="INR",Movies[[#This Row],[std_revenue (mln)]]/80,Movies[[#This Row],[std_revenue (mln)]])</f>
        <v>2798</v>
      </c>
    </row>
    <row r="26" spans="1:17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Row],[std_budget (mln)]]*80,Movies[[#This Row],[std_budget (mln)]])</f>
        <v>32000</v>
      </c>
      <c r="O26">
        <f>IF(Movies[[#This Row],[currency]]="USD",Movies[[#This Row],[std_revenue (mln)]]*80,Movies[[#This Row],[std_revenue (mln)]])</f>
        <v>163840</v>
      </c>
      <c r="P26">
        <f>IF(Movies[[#This Row],[currency]]="INR",Movies[[#This Row],[std_budget (mln)]]/80,Movies[[#This Row],[std_budget (mln)]])</f>
        <v>400</v>
      </c>
      <c r="Q26">
        <f>IF(Movies[[#This Row],[currency]]="INR",Movies[[#This Row],[std_revenue (mln)]]/80,Movies[[#This Row],[std_revenue (mln)]])</f>
        <v>2048</v>
      </c>
    </row>
    <row r="27" spans="1:17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Row],[std_budget (mln)]]*80,Movies[[#This Row],[std_budget (mln)]])</f>
        <v>70</v>
      </c>
      <c r="O27">
        <f>IF(Movies[[#This Row],[currency]]="USD",Movies[[#This Row],[std_revenue (mln)]]*80,Movies[[#This Row],[std_revenue (mln)]])</f>
        <v>100</v>
      </c>
      <c r="P27">
        <f>IF(Movies[[#This Row],[currency]]="INR",Movies[[#This Row],[std_budget (mln)]]/80,Movies[[#This Row],[std_budget (mln)]])</f>
        <v>0.875</v>
      </c>
      <c r="Q27">
        <f>IF(Movies[[#This Row],[currency]]="INR",Movies[[#This Row],[std_revenue (mln)]]/80,Movies[[#This Row],[std_revenue (mln)]])</f>
        <v>1.25</v>
      </c>
    </row>
    <row r="28" spans="1:17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Row],[std_budget (mln)]]*80,Movies[[#This Row],[std_budget (mln)]])</f>
        <v>120</v>
      </c>
      <c r="O28">
        <f>IF(Movies[[#This Row],[currency]]="USD",Movies[[#This Row],[std_revenue (mln)]]*80,Movies[[#This Row],[std_revenue (mln)]])</f>
        <v>1350</v>
      </c>
      <c r="P28">
        <f>IF(Movies[[#This Row],[currency]]="INR",Movies[[#This Row],[std_budget (mln)]]/80,Movies[[#This Row],[std_budget (mln)]])</f>
        <v>1.5</v>
      </c>
      <c r="Q28">
        <f>IF(Movies[[#This Row],[currency]]="INR",Movies[[#This Row],[std_revenue (mln)]]/80,Movies[[#This Row],[std_revenue (mln)]])</f>
        <v>16.875</v>
      </c>
    </row>
    <row r="29" spans="1:17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Row],[std_budget (mln)]]*80,Movies[[#This Row],[std_budget (mln)]])</f>
        <v>100</v>
      </c>
      <c r="O29">
        <f>IF(Movies[[#This Row],[currency]]="USD",Movies[[#This Row],[std_revenue (mln)]]*80,Movies[[#This Row],[std_revenue (mln)]])</f>
        <v>410</v>
      </c>
      <c r="P29">
        <f>IF(Movies[[#This Row],[currency]]="INR",Movies[[#This Row],[std_budget (mln)]]/80,Movies[[#This Row],[std_budget (mln)]])</f>
        <v>1.25</v>
      </c>
      <c r="Q29">
        <f>IF(Movies[[#This Row],[currency]]="INR",Movies[[#This Row],[std_revenue (mln)]]/80,Movies[[#This Row],[std_revenue (mln)]])</f>
        <v>5.125</v>
      </c>
    </row>
    <row r="30" spans="1:17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Row],[std_budget (mln)]]*80,Movies[[#This Row],[std_budget (mln)]])</f>
        <v>850</v>
      </c>
      <c r="O30">
        <f>IF(Movies[[#This Row],[currency]]="USD",Movies[[#This Row],[std_revenue (mln)]]*80,Movies[[#This Row],[std_revenue (mln)]])</f>
        <v>8540</v>
      </c>
      <c r="P30">
        <f>IF(Movies[[#This Row],[currency]]="INR",Movies[[#This Row],[std_budget (mln)]]/80,Movies[[#This Row],[std_budget (mln)]])</f>
        <v>10.625</v>
      </c>
      <c r="Q30">
        <f>IF(Movies[[#This Row],[currency]]="INR",Movies[[#This Row],[std_revenue (mln)]]/80,Movies[[#This Row],[std_revenue (mln)]])</f>
        <v>106.75</v>
      </c>
    </row>
    <row r="31" spans="1:17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Row],[std_budget (mln)]]*80,Movies[[#This Row],[std_budget (mln)]])</f>
        <v>1000</v>
      </c>
      <c r="O31">
        <f>IF(Movies[[#This Row],[currency]]="USD",Movies[[#This Row],[std_revenue (mln)]]*80,Movies[[#This Row],[std_revenue (mln)]])</f>
        <v>5900</v>
      </c>
      <c r="P31">
        <f>IF(Movies[[#This Row],[currency]]="INR",Movies[[#This Row],[std_budget (mln)]]/80,Movies[[#This Row],[std_budget (mln)]])</f>
        <v>12.5</v>
      </c>
      <c r="Q31">
        <f>IF(Movies[[#This Row],[currency]]="INR",Movies[[#This Row],[std_revenue (mln)]]/80,Movies[[#This Row],[std_revenue (mln)]])</f>
        <v>73.75</v>
      </c>
    </row>
    <row r="32" spans="1:17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Row],[std_budget (mln)]]*80,Movies[[#This Row],[std_budget (mln)]])</f>
        <v>2000</v>
      </c>
      <c r="O32">
        <f>IF(Movies[[#This Row],[currency]]="USD",Movies[[#This Row],[std_revenue (mln)]]*80,Movies[[#This Row],[std_revenue (mln)]])</f>
        <v>3600</v>
      </c>
      <c r="P32">
        <f>IF(Movies[[#This Row],[currency]]="INR",Movies[[#This Row],[std_budget (mln)]]/80,Movies[[#This Row],[std_budget (mln)]])</f>
        <v>25</v>
      </c>
      <c r="Q32">
        <f>IF(Movies[[#This Row],[currency]]="INR",Movies[[#This Row],[std_revenue (mln)]]/80,Movies[[#This Row],[std_revenue (mln)]])</f>
        <v>45</v>
      </c>
    </row>
    <row r="33" spans="1:17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Row],[std_budget (mln)]]*80,Movies[[#This Row],[std_budget (mln)]])</f>
        <v>5500</v>
      </c>
      <c r="O33">
        <f>IF(Movies[[#This Row],[currency]]="USD",Movies[[#This Row],[std_revenue (mln)]]*80,Movies[[#This Row],[std_revenue (mln)]])</f>
        <v>12000</v>
      </c>
      <c r="P33">
        <f>IF(Movies[[#This Row],[currency]]="INR",Movies[[#This Row],[std_budget (mln)]]/80,Movies[[#This Row],[std_budget (mln)]])</f>
        <v>68.75</v>
      </c>
      <c r="Q33">
        <f>IF(Movies[[#This Row],[currency]]="INR",Movies[[#This Row],[std_revenue (mln)]]/80,Movies[[#This Row],[std_revenue (mln)]])</f>
        <v>150</v>
      </c>
    </row>
    <row r="34" spans="1:17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Row],[std_budget (mln)]]*80,Movies[[#This Row],[std_budget (mln)]])</f>
        <v>1800</v>
      </c>
      <c r="O34">
        <f>IF(Movies[[#This Row],[currency]]="USD",Movies[[#This Row],[std_revenue (mln)]]*80,Movies[[#This Row],[std_revenue (mln)]])</f>
        <v>6500</v>
      </c>
      <c r="P34">
        <f>IF(Movies[[#This Row],[currency]]="INR",Movies[[#This Row],[std_budget (mln)]]/80,Movies[[#This Row],[std_budget (mln)]])</f>
        <v>22.5</v>
      </c>
      <c r="Q34">
        <f>IF(Movies[[#This Row],[currency]]="INR",Movies[[#This Row],[std_revenue (mln)]]/80,Movies[[#This Row],[std_revenue (mln)]])</f>
        <v>81.25</v>
      </c>
    </row>
    <row r="35" spans="1:17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Row],[std_budget (mln)]]*80,Movies[[#This Row],[std_budget (mln)]])</f>
        <v>250</v>
      </c>
      <c r="O35">
        <f>IF(Movies[[#This Row],[currency]]="USD",Movies[[#This Row],[std_revenue (mln)]]*80,Movies[[#This Row],[std_revenue (mln)]])</f>
        <v>3409</v>
      </c>
      <c r="P35">
        <f>IF(Movies[[#This Row],[currency]]="INR",Movies[[#This Row],[std_budget (mln)]]/80,Movies[[#This Row],[std_budget (mln)]])</f>
        <v>3.125</v>
      </c>
      <c r="Q35">
        <f>IF(Movies[[#This Row],[currency]]="INR",Movies[[#This Row],[std_revenue (mln)]]/80,Movies[[#This Row],[std_revenue (mln)]])</f>
        <v>42.612499999999997</v>
      </c>
    </row>
    <row r="36" spans="1:17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Row],[std_budget (mln)]]*80,Movies[[#This Row],[std_budget (mln)]])</f>
        <v>900</v>
      </c>
      <c r="O36">
        <f>IF(Movies[[#This Row],[currency]]="USD",Movies[[#This Row],[std_revenue (mln)]]*80,Movies[[#This Row],[std_revenue (mln)]])</f>
        <v>11690</v>
      </c>
      <c r="P36">
        <f>IF(Movies[[#This Row],[currency]]="INR",Movies[[#This Row],[std_budget (mln)]]/80,Movies[[#This Row],[std_budget (mln)]])</f>
        <v>11.25</v>
      </c>
      <c r="Q36">
        <f>IF(Movies[[#This Row],[currency]]="INR",Movies[[#This Row],[std_revenue (mln)]]/80,Movies[[#This Row],[std_revenue (mln)]])</f>
        <v>146.125</v>
      </c>
    </row>
    <row r="37" spans="1:17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Row],[std_budget (mln)]]*80,Movies[[#This Row],[std_budget (mln)]])</f>
        <v>17336</v>
      </c>
      <c r="O37">
        <f>IF(Movies[[#This Row],[currency]]="USD",Movies[[#This Row],[std_revenue (mln)]]*80,Movies[[#This Row],[std_revenue (mln)]])</f>
        <v>29648</v>
      </c>
      <c r="P37">
        <f>IF(Movies[[#This Row],[currency]]="INR",Movies[[#This Row],[std_budget (mln)]]/80,Movies[[#This Row],[std_budget (mln)]])</f>
        <v>216.7</v>
      </c>
      <c r="Q37">
        <f>IF(Movies[[#This Row],[currency]]="INR",Movies[[#This Row],[std_revenue (mln)]]/80,Movies[[#This Row],[std_revenue (mln)]])</f>
        <v>370.6</v>
      </c>
    </row>
    <row r="38" spans="1:17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Row],[std_budget (mln)]]*80,Movies[[#This Row],[std_budget (mln)]])</f>
        <v>14160</v>
      </c>
      <c r="O38">
        <f>IF(Movies[[#This Row],[currency]]="USD",Movies[[#This Row],[std_revenue (mln)]]*80,Movies[[#This Row],[std_revenue (mln)]])</f>
        <v>57152</v>
      </c>
      <c r="P38">
        <f>IF(Movies[[#This Row],[currency]]="INR",Movies[[#This Row],[std_budget (mln)]]/80,Movies[[#This Row],[std_budget (mln)]])</f>
        <v>177</v>
      </c>
      <c r="Q38">
        <f>IF(Movies[[#This Row],[currency]]="INR",Movies[[#This Row],[std_revenue (mln)]]/80,Movies[[#This Row],[std_revenue (mln)]])</f>
        <v>714.4</v>
      </c>
    </row>
    <row r="39" spans="1:17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Row],[std_budget (mln)]]*80,Movies[[#This Row],[std_budget (mln)]])</f>
        <v>1800</v>
      </c>
      <c r="O39">
        <f>IF(Movies[[#This Row],[currency]]="USD",Movies[[#This Row],[std_revenue (mln)]]*80,Movies[[#This Row],[std_revenue (mln)]])</f>
        <v>3100</v>
      </c>
      <c r="P39">
        <f>IF(Movies[[#This Row],[currency]]="INR",Movies[[#This Row],[std_budget (mln)]]/80,Movies[[#This Row],[std_budget (mln)]])</f>
        <v>22.5</v>
      </c>
      <c r="Q39">
        <f>IF(Movies[[#This Row],[currency]]="INR",Movies[[#This Row],[std_revenue (mln)]]/80,Movies[[#This Row],[std_revenue (mln)]])</f>
        <v>38.75</v>
      </c>
    </row>
    <row r="40" spans="1:17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Row],[std_budget (mln)]]*80,Movies[[#This Row],[std_budget (mln)]])</f>
        <v>500</v>
      </c>
      <c r="O40">
        <f>IF(Movies[[#This Row],[currency]]="USD",Movies[[#This Row],[std_revenue (mln)]]*80,Movies[[#This Row],[std_revenue (mln)]])</f>
        <v>950</v>
      </c>
      <c r="P40">
        <f>IF(Movies[[#This Row],[currency]]="INR",Movies[[#This Row],[std_budget (mln)]]/80,Movies[[#This Row],[std_budget (mln)]])</f>
        <v>6.25</v>
      </c>
      <c r="Q40">
        <f>IF(Movies[[#This Row],[currency]]="INR",Movies[[#This Row],[std_revenue (mln)]]/80,Movies[[#This Row],[std_revenue (mln)]])</f>
        <v>11.875</v>
      </c>
    </row>
    <row r="43" spans="1:17" x14ac:dyDescent="0.25">
      <c r="M43" s="3" t="s">
        <v>161</v>
      </c>
      <c r="N43" s="4">
        <f>SUM(Movies[budget (m) INR])</f>
        <v>264196.40000000002</v>
      </c>
      <c r="O43" s="4">
        <f>SUM(Movies[revenue (m) INR])</f>
        <v>1567141</v>
      </c>
      <c r="P43" s="7">
        <f>SUM(Movies[budget (m) USD])</f>
        <v>3302.4549999999999</v>
      </c>
      <c r="Q43" s="7">
        <f>SUM(Movies[revenue (m) USD])</f>
        <v>19589.262500000001</v>
      </c>
    </row>
    <row r="46" spans="1:17" x14ac:dyDescent="0.25">
      <c r="I46" s="3" t="s">
        <v>162</v>
      </c>
      <c r="J46">
        <f>COUNT(Movies[movie_id])</f>
        <v>39</v>
      </c>
    </row>
    <row r="47" spans="1:17" x14ac:dyDescent="0.25">
      <c r="I47" s="3" t="s">
        <v>163</v>
      </c>
      <c r="J47">
        <f>COUNTIF(Movies[industry],"bollywood")</f>
        <v>18</v>
      </c>
    </row>
    <row r="48" spans="1:17" x14ac:dyDescent="0.25">
      <c r="I48" s="3" t="s">
        <v>164</v>
      </c>
      <c r="J48">
        <f>COUNTIF(Movies[industry],"hollywood")</f>
        <v>21</v>
      </c>
    </row>
    <row r="49" spans="9:10" x14ac:dyDescent="0.25">
      <c r="I49" s="3" t="s">
        <v>165</v>
      </c>
      <c r="J49">
        <f>SUMIF(Movies[industry],"Bollywood",Movies[revenue (m) INR])</f>
        <v>80909</v>
      </c>
    </row>
    <row r="50" spans="9:10" x14ac:dyDescent="0.25">
      <c r="I50" s="3" t="s">
        <v>166</v>
      </c>
      <c r="J50" s="5">
        <f>J49/J47</f>
        <v>4494.9444444444443</v>
      </c>
    </row>
    <row r="51" spans="9:10" x14ac:dyDescent="0.25">
      <c r="I51" s="3" t="s">
        <v>167</v>
      </c>
      <c r="J51" s="6">
        <f>J49/O43</f>
        <v>5.1628411227834639E-2</v>
      </c>
    </row>
  </sheetData>
  <conditionalFormatting sqref="A1:B1">
    <cfRule type="duplicateValues" dxfId="4" priority="5"/>
    <cfRule type="duplicateValues" dxfId="3" priority="6"/>
  </conditionalFormatting>
  <conditionalFormatting sqref="A2:B40">
    <cfRule type="duplicateValues" dxfId="2" priority="9"/>
    <cfRule type="duplicateValues" dxfId="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A6" sqref="A6"/>
    </sheetView>
  </sheetViews>
  <sheetFormatPr defaultRowHeight="15" x14ac:dyDescent="0.25"/>
  <cols>
    <col min="1" max="1" width="9.42578125" customWidth="1"/>
    <col min="5" max="5" width="30.285156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C6" sqref="C6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A7" sqref="A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3619-5BC4-4B8F-88E5-31C6AF8A4EE8}">
  <dimension ref="A1:E14"/>
  <sheetViews>
    <sheetView topLeftCell="A7" workbookViewId="0">
      <selection activeCell="A17" sqref="A17"/>
    </sheetView>
  </sheetViews>
  <sheetFormatPr defaultRowHeight="15" x14ac:dyDescent="0.25"/>
  <cols>
    <col min="1" max="1" width="24" bestFit="1" customWidth="1"/>
    <col min="2" max="2" width="24.42578125" bestFit="1" customWidth="1"/>
    <col min="3" max="3" width="10.28515625" bestFit="1" customWidth="1"/>
    <col min="4" max="4" width="35.140625" bestFit="1" customWidth="1"/>
    <col min="5" max="5" width="16.42578125" bestFit="1" customWidth="1"/>
  </cols>
  <sheetData>
    <row r="1" spans="1:5" x14ac:dyDescent="0.25">
      <c r="A1" s="9" t="s">
        <v>168</v>
      </c>
      <c r="B1" s="9" t="s">
        <v>169</v>
      </c>
      <c r="C1" s="9" t="s">
        <v>177</v>
      </c>
      <c r="D1" s="9" t="s">
        <v>178</v>
      </c>
      <c r="E1" s="9" t="s">
        <v>179</v>
      </c>
    </row>
    <row r="2" spans="1:5" x14ac:dyDescent="0.25">
      <c r="A2" s="3" t="s">
        <v>170</v>
      </c>
      <c r="B2">
        <f>SUMIF(Movies[studio],"Marvel Studios",Movies[revenue (m) USD])</f>
        <v>9054.6</v>
      </c>
      <c r="C2" s="8">
        <v>8000</v>
      </c>
      <c r="D2" s="8">
        <f>B2-C2</f>
        <v>1054.6000000000004</v>
      </c>
      <c r="E2" s="6">
        <f>D2/B2</f>
        <v>0.11647118591655074</v>
      </c>
    </row>
    <row r="3" spans="1:5" x14ac:dyDescent="0.25">
      <c r="A3" s="3" t="s">
        <v>171</v>
      </c>
      <c r="B3">
        <f>SUMIF(Movies[studio],"Marvel Studios",Movies[budget (m) USD])</f>
        <v>1988.7</v>
      </c>
      <c r="C3" s="8">
        <v>2000</v>
      </c>
      <c r="D3" s="8">
        <f t="shared" ref="D3:D6" si="0">B3-C3</f>
        <v>-11.299999999999955</v>
      </c>
      <c r="E3" s="6">
        <f t="shared" ref="E3:E6" si="1">D3/B3</f>
        <v>-5.6821038869613082E-3</v>
      </c>
    </row>
    <row r="4" spans="1:5" x14ac:dyDescent="0.25">
      <c r="A4" s="3" t="s">
        <v>172</v>
      </c>
      <c r="B4">
        <f>B2-B3</f>
        <v>7065.9000000000005</v>
      </c>
      <c r="C4" s="8">
        <v>5500</v>
      </c>
      <c r="D4" s="8">
        <f t="shared" si="0"/>
        <v>1565.9000000000005</v>
      </c>
      <c r="E4" s="6">
        <f t="shared" si="1"/>
        <v>0.22161366563353577</v>
      </c>
    </row>
    <row r="5" spans="1:5" x14ac:dyDescent="0.25">
      <c r="A5" s="3" t="s">
        <v>173</v>
      </c>
      <c r="B5" s="6">
        <f>B4/B3</f>
        <v>3.5530245889274403</v>
      </c>
      <c r="C5" s="6">
        <f>C4/C3</f>
        <v>2.75</v>
      </c>
      <c r="D5" s="6">
        <f t="shared" si="0"/>
        <v>0.80302458892744033</v>
      </c>
      <c r="E5" s="6">
        <f t="shared" si="1"/>
        <v>0.22601154842270629</v>
      </c>
    </row>
    <row r="6" spans="1:5" x14ac:dyDescent="0.25">
      <c r="A6" s="3" t="s">
        <v>174</v>
      </c>
      <c r="B6" s="6">
        <f>B2/SUMIF(Movies[industry],"Hollywood",Movies[revenue (m) USD])</f>
        <v>0.48738554949698293</v>
      </c>
      <c r="C6" s="6">
        <v>0.55000000000000004</v>
      </c>
      <c r="D6" s="6">
        <f t="shared" si="0"/>
        <v>-6.2614450503017116E-2</v>
      </c>
      <c r="E6" s="6">
        <f t="shared" si="1"/>
        <v>-0.12847005941731293</v>
      </c>
    </row>
    <row r="11" spans="1:5" x14ac:dyDescent="0.25">
      <c r="C11" s="10"/>
      <c r="D11" s="11" t="s">
        <v>180</v>
      </c>
    </row>
    <row r="12" spans="1:5" x14ac:dyDescent="0.25">
      <c r="C12" s="12" t="s">
        <v>181</v>
      </c>
      <c r="D12" s="13">
        <f>AVERAGE(Movies[imdb_rating])</f>
        <v>7.9473684210526319</v>
      </c>
    </row>
    <row r="13" spans="1:5" x14ac:dyDescent="0.25">
      <c r="C13" s="12" t="s">
        <v>182</v>
      </c>
      <c r="D13" s="14">
        <f>MEDIAN(Movies[imdb_rating])</f>
        <v>8.1</v>
      </c>
    </row>
    <row r="14" spans="1:5" x14ac:dyDescent="0.25">
      <c r="C14" s="15" t="s">
        <v>183</v>
      </c>
      <c r="D14" s="16">
        <f>MODE(Movies[imdb_rating])</f>
        <v>8.4</v>
      </c>
    </row>
  </sheetData>
  <conditionalFormatting sqref="E1:E6">
    <cfRule type="cellIs" dxfId="0" priority="1" operator="lessThan">
      <formula>-0.1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9F14-1E7C-4421-95D7-F4CFE1037E1B}">
  <dimension ref="A1:B12"/>
  <sheetViews>
    <sheetView tabSelected="1" workbookViewId="0">
      <selection activeCell="G18" sqref="G18"/>
    </sheetView>
  </sheetViews>
  <sheetFormatPr defaultRowHeight="15" x14ac:dyDescent="0.25"/>
  <cols>
    <col min="1" max="1" width="34.28515625" bestFit="1" customWidth="1"/>
    <col min="2" max="2" width="12.7109375" bestFit="1" customWidth="1"/>
  </cols>
  <sheetData>
    <row r="1" spans="1:2" x14ac:dyDescent="0.25">
      <c r="A1" s="18" t="s">
        <v>184</v>
      </c>
    </row>
    <row r="2" spans="1:2" x14ac:dyDescent="0.25">
      <c r="A2" s="17" t="s">
        <v>185</v>
      </c>
      <c r="B2" s="17" t="s">
        <v>186</v>
      </c>
    </row>
    <row r="3" spans="1:2" x14ac:dyDescent="0.25">
      <c r="A3">
        <v>1760</v>
      </c>
      <c r="B3">
        <v>2.64</v>
      </c>
    </row>
    <row r="4" spans="1:2" x14ac:dyDescent="0.25">
      <c r="A4">
        <v>1943</v>
      </c>
      <c r="B4">
        <v>2.98</v>
      </c>
    </row>
    <row r="5" spans="1:2" x14ac:dyDescent="0.25">
      <c r="A5">
        <v>1914</v>
      </c>
      <c r="B5">
        <v>3.13</v>
      </c>
    </row>
    <row r="6" spans="1:2" x14ac:dyDescent="0.25">
      <c r="A6">
        <v>1618</v>
      </c>
      <c r="B6">
        <v>1.76</v>
      </c>
    </row>
    <row r="7" spans="1:2" x14ac:dyDescent="0.25">
      <c r="A7">
        <v>1369</v>
      </c>
      <c r="B7">
        <v>1.99</v>
      </c>
    </row>
    <row r="9" spans="1:2" x14ac:dyDescent="0.25">
      <c r="A9" s="3" t="s">
        <v>187</v>
      </c>
      <c r="B9">
        <f>CORREL(A3:A7,B3:B7)</f>
        <v>0.86003793983378041</v>
      </c>
    </row>
    <row r="12" spans="1:2" x14ac:dyDescent="0.25">
      <c r="A12" t="s">
        <v>188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financials</vt:lpstr>
      <vt:lpstr>actors</vt:lpstr>
      <vt:lpstr>movie_actor</vt:lpstr>
      <vt:lpstr>languages</vt:lpstr>
      <vt:lpstr>Marvel financials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divya sawant</cp:lastModifiedBy>
  <dcterms:created xsi:type="dcterms:W3CDTF">2015-06-05T18:17:20Z</dcterms:created>
  <dcterms:modified xsi:type="dcterms:W3CDTF">2024-01-03T14:32:36Z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