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SUS\Documents\MTA Ridership Analysis Project\"/>
    </mc:Choice>
  </mc:AlternateContent>
  <xr:revisionPtr revIDLastSave="0" documentId="13_ncr:1_{C4B4AB76-D488-4371-8123-CBB4C52C1B7B}" xr6:coauthVersionLast="47" xr6:coauthVersionMax="47" xr10:uidLastSave="{00000000-0000-0000-0000-000000000000}"/>
  <bookViews>
    <workbookView xWindow="-120" yWindow="-120" windowWidth="20730" windowHeight="11160" firstSheet="4" activeTab="4" xr2:uid="{DEF278C7-BBC2-4508-9E79-49EF612FF706}"/>
  </bookViews>
  <sheets>
    <sheet name="Pivot" sheetId="3" r:id="rId1"/>
    <sheet name="Forecast" sheetId="12" r:id="rId2"/>
    <sheet name="MTA_Daily_Ridership" sheetId="2" r:id="rId3"/>
    <sheet name="Formula" sheetId="1" r:id="rId4"/>
    <sheet name="Dashboard" sheetId="5" r:id="rId5"/>
  </sheets>
  <definedNames>
    <definedName name="_xlcn.WorksheetConnection_Book1MTA_Daily_Ridership1" hidden="1">MTA_Daily_Ridership[]</definedName>
    <definedName name="_xlcn.WorksheetConnection_MTAproject30june.xlsxTable31" hidden="1">Table3[]</definedName>
    <definedName name="ExternalData_1" localSheetId="2" hidden="1">MTA_Daily_Ridership!$A$1:$P$1707</definedName>
    <definedName name="Slicer_Date__Month">#N/A</definedName>
    <definedName name="Slicer_Date__Year">#N/A</definedName>
  </definedNames>
  <calcPr calcId="191028"/>
  <pivotCaches>
    <pivotCache cacheId="0" r:id="rId6"/>
    <pivotCache cacheId="1" r:id="rId7"/>
    <pivotCache cacheId="2" r:id="rId8"/>
    <pivotCache cacheId="3" r:id="rId9"/>
    <pivotCache cacheId="4" r:id="rId10"/>
    <pivotCache cacheId="5" r:id="rId11"/>
    <pivotCache cacheId="6" r:id="rId12"/>
    <pivotCache cacheId="172" r:id="rId13"/>
    <pivotCache cacheId="175" r:id="rId14"/>
    <pivotCache cacheId="178" r:id="rId15"/>
    <pivotCache cacheId="181" r:id="rId16"/>
    <pivotCache cacheId="190" r:id="rId17"/>
    <pivotCache cacheId="193"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TA_Daily_Ridership_4532e82b-132a-4a30-9948-3b2b9877920e" name="MTA_Daily_Ridership" connection="Query - MTA_Daily_Ridership"/>
          <x15:modelTable id="Table3" name="Table3" connection="WorksheetConnection_MTA project - 30 june.xlsx!Table3"/>
          <x15:modelTable id="MTA_Daily_Ridership 1" name="MTA_Daily_Ridership 1" connection="WorksheetConnection_Book1!MTA_Daily_Ridership"/>
        </x15:modelTables>
        <x15:extLst>
          <ext xmlns:x16="http://schemas.microsoft.com/office/spreadsheetml/2014/11/main" uri="{9835A34E-60A6-4A7C-AAB8-D5F71C897F49}">
            <x16:modelTimeGroupings>
              <x16:modelTimeGrouping tableName="MTA_Daily_Ridership 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D106" i="3" l="1"/>
  <c r="D107" i="3"/>
  <c r="D108" i="3"/>
  <c r="D109" i="3"/>
  <c r="D110" i="3"/>
  <c r="D111" i="3"/>
  <c r="D112" i="3"/>
  <c r="D113" i="3"/>
  <c r="D114" i="3"/>
  <c r="D115" i="3"/>
  <c r="D116" i="3"/>
  <c r="E116" i="3" s="1"/>
  <c r="D105" i="3"/>
  <c r="C106" i="3"/>
  <c r="C107" i="3"/>
  <c r="C108" i="3"/>
  <c r="C109" i="3"/>
  <c r="C110" i="3"/>
  <c r="C111" i="3"/>
  <c r="C112" i="3"/>
  <c r="C113" i="3"/>
  <c r="C114" i="3"/>
  <c r="C115" i="3"/>
  <c r="C116" i="3"/>
  <c r="C105" i="3"/>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F26" i="1"/>
  <c r="G26" i="1" s="1"/>
  <c r="F25" i="1"/>
  <c r="G25" i="1" s="1"/>
  <c r="F24" i="1"/>
  <c r="G24" i="1" s="1"/>
  <c r="F23" i="1"/>
  <c r="G23" i="1" s="1"/>
  <c r="F22" i="1"/>
  <c r="G22" i="1" s="1"/>
  <c r="F21" i="1"/>
  <c r="G21" i="1" s="1"/>
  <c r="F20" i="1"/>
  <c r="G20" i="1" s="1"/>
  <c r="F19" i="1"/>
  <c r="G19" i="1" s="1"/>
  <c r="O19" i="1" s="1"/>
  <c r="F18" i="1"/>
  <c r="G18" i="1" s="1"/>
  <c r="O18" i="1" s="1"/>
  <c r="F17" i="1"/>
  <c r="F16" i="1"/>
  <c r="G11" i="1"/>
  <c r="F11" i="1"/>
  <c r="F10" i="1"/>
  <c r="F9" i="1"/>
  <c r="F8" i="1"/>
  <c r="F7" i="1"/>
  <c r="F6" i="1"/>
  <c r="F5" i="1"/>
  <c r="F4" i="1"/>
  <c r="F3" i="1"/>
  <c r="F2" i="1"/>
  <c r="S1707" i="2"/>
  <c r="R1707" i="2"/>
  <c r="Q1707" i="2"/>
  <c r="S1706" i="2"/>
  <c r="R1706" i="2"/>
  <c r="Q1706" i="2"/>
  <c r="S1705" i="2"/>
  <c r="R1705" i="2"/>
  <c r="Q1705" i="2"/>
  <c r="S1704" i="2"/>
  <c r="R1704" i="2"/>
  <c r="Q1704" i="2"/>
  <c r="S1703" i="2"/>
  <c r="R1703" i="2"/>
  <c r="Q1703" i="2"/>
  <c r="S1702" i="2"/>
  <c r="R1702" i="2"/>
  <c r="Q1702" i="2"/>
  <c r="S1701" i="2"/>
  <c r="R1701" i="2"/>
  <c r="Q1701" i="2"/>
  <c r="S1700" i="2"/>
  <c r="R1700" i="2"/>
  <c r="Q1700" i="2"/>
  <c r="S1699" i="2"/>
  <c r="R1699" i="2"/>
  <c r="Q1699" i="2"/>
  <c r="S1698" i="2"/>
  <c r="R1698" i="2"/>
  <c r="Q1698" i="2"/>
  <c r="S1697" i="2"/>
  <c r="R1697" i="2"/>
  <c r="Q1697" i="2"/>
  <c r="S1696" i="2"/>
  <c r="R1696" i="2"/>
  <c r="Q1696" i="2"/>
  <c r="S1695" i="2"/>
  <c r="R1695" i="2"/>
  <c r="Q1695" i="2"/>
  <c r="S1694" i="2"/>
  <c r="R1694" i="2"/>
  <c r="Q1694" i="2"/>
  <c r="S1693" i="2"/>
  <c r="R1693" i="2"/>
  <c r="Q1693" i="2"/>
  <c r="S1692" i="2"/>
  <c r="R1692" i="2"/>
  <c r="Q1692" i="2"/>
  <c r="S1691" i="2"/>
  <c r="R1691" i="2"/>
  <c r="Q1691" i="2"/>
  <c r="S1690" i="2"/>
  <c r="R1690" i="2"/>
  <c r="Q1690" i="2"/>
  <c r="S1689" i="2"/>
  <c r="R1689" i="2"/>
  <c r="Q1689" i="2"/>
  <c r="S1688" i="2"/>
  <c r="R1688" i="2"/>
  <c r="Q1688" i="2"/>
  <c r="S1687" i="2"/>
  <c r="R1687" i="2"/>
  <c r="Q1687" i="2"/>
  <c r="S1686" i="2"/>
  <c r="R1686" i="2"/>
  <c r="Q1686" i="2"/>
  <c r="S1685" i="2"/>
  <c r="R1685" i="2"/>
  <c r="Q1685" i="2"/>
  <c r="S1684" i="2"/>
  <c r="R1684" i="2"/>
  <c r="Q1684" i="2"/>
  <c r="S1683" i="2"/>
  <c r="R1683" i="2"/>
  <c r="Q1683" i="2"/>
  <c r="S1682" i="2"/>
  <c r="R1682" i="2"/>
  <c r="Q1682" i="2"/>
  <c r="S1681" i="2"/>
  <c r="R1681" i="2"/>
  <c r="Q1681" i="2"/>
  <c r="S1680" i="2"/>
  <c r="R1680" i="2"/>
  <c r="Q1680" i="2"/>
  <c r="S1679" i="2"/>
  <c r="R1679" i="2"/>
  <c r="Q1679" i="2"/>
  <c r="S1678" i="2"/>
  <c r="R1678" i="2"/>
  <c r="Q1678" i="2"/>
  <c r="S1677" i="2"/>
  <c r="R1677" i="2"/>
  <c r="Q1677" i="2"/>
  <c r="S1676" i="2"/>
  <c r="R1676" i="2"/>
  <c r="Q1676" i="2"/>
  <c r="S1675" i="2"/>
  <c r="R1675" i="2"/>
  <c r="Q1675" i="2"/>
  <c r="S1674" i="2"/>
  <c r="R1674" i="2"/>
  <c r="Q1674" i="2"/>
  <c r="S1673" i="2"/>
  <c r="R1673" i="2"/>
  <c r="Q1673" i="2"/>
  <c r="S1672" i="2"/>
  <c r="R1672" i="2"/>
  <c r="Q1672" i="2"/>
  <c r="S1671" i="2"/>
  <c r="R1671" i="2"/>
  <c r="Q1671" i="2"/>
  <c r="S1670" i="2"/>
  <c r="R1670" i="2"/>
  <c r="Q1670" i="2"/>
  <c r="S1669" i="2"/>
  <c r="R1669" i="2"/>
  <c r="Q1669" i="2"/>
  <c r="S1668" i="2"/>
  <c r="R1668" i="2"/>
  <c r="Q1668" i="2"/>
  <c r="S1667" i="2"/>
  <c r="R1667" i="2"/>
  <c r="Q1667" i="2"/>
  <c r="S1666" i="2"/>
  <c r="R1666" i="2"/>
  <c r="Q1666" i="2"/>
  <c r="S1665" i="2"/>
  <c r="R1665" i="2"/>
  <c r="Q1665" i="2"/>
  <c r="S1664" i="2"/>
  <c r="R1664" i="2"/>
  <c r="Q1664" i="2"/>
  <c r="S1663" i="2"/>
  <c r="R1663" i="2"/>
  <c r="Q1663" i="2"/>
  <c r="S1662" i="2"/>
  <c r="R1662" i="2"/>
  <c r="Q1662" i="2"/>
  <c r="S1661" i="2"/>
  <c r="R1661" i="2"/>
  <c r="Q1661" i="2"/>
  <c r="S1660" i="2"/>
  <c r="R1660" i="2"/>
  <c r="Q1660" i="2"/>
  <c r="S1659" i="2"/>
  <c r="R1659" i="2"/>
  <c r="Q1659" i="2"/>
  <c r="S1658" i="2"/>
  <c r="R1658" i="2"/>
  <c r="Q1658" i="2"/>
  <c r="S1657" i="2"/>
  <c r="R1657" i="2"/>
  <c r="Q1657" i="2"/>
  <c r="S1656" i="2"/>
  <c r="R1656" i="2"/>
  <c r="Q1656" i="2"/>
  <c r="S1655" i="2"/>
  <c r="R1655" i="2"/>
  <c r="Q1655" i="2"/>
  <c r="S1654" i="2"/>
  <c r="R1654" i="2"/>
  <c r="Q1654" i="2"/>
  <c r="S1653" i="2"/>
  <c r="R1653" i="2"/>
  <c r="Q1653" i="2"/>
  <c r="S1652" i="2"/>
  <c r="R1652" i="2"/>
  <c r="Q1652" i="2"/>
  <c r="S1651" i="2"/>
  <c r="R1651" i="2"/>
  <c r="Q1651" i="2"/>
  <c r="S1650" i="2"/>
  <c r="R1650" i="2"/>
  <c r="Q1650" i="2"/>
  <c r="S1649" i="2"/>
  <c r="R1649" i="2"/>
  <c r="Q1649" i="2"/>
  <c r="S1648" i="2"/>
  <c r="R1648" i="2"/>
  <c r="Q1648" i="2"/>
  <c r="S1647" i="2"/>
  <c r="R1647" i="2"/>
  <c r="Q1647" i="2"/>
  <c r="S1646" i="2"/>
  <c r="R1646" i="2"/>
  <c r="Q1646" i="2"/>
  <c r="S1645" i="2"/>
  <c r="R1645" i="2"/>
  <c r="Q1645" i="2"/>
  <c r="S1644" i="2"/>
  <c r="R1644" i="2"/>
  <c r="Q1644" i="2"/>
  <c r="S1643" i="2"/>
  <c r="R1643" i="2"/>
  <c r="Q1643" i="2"/>
  <c r="S1642" i="2"/>
  <c r="R1642" i="2"/>
  <c r="Q1642" i="2"/>
  <c r="S1641" i="2"/>
  <c r="R1641" i="2"/>
  <c r="Q1641" i="2"/>
  <c r="S1640" i="2"/>
  <c r="R1640" i="2"/>
  <c r="Q1640" i="2"/>
  <c r="S1639" i="2"/>
  <c r="R1639" i="2"/>
  <c r="Q1639" i="2"/>
  <c r="S1638" i="2"/>
  <c r="R1638" i="2"/>
  <c r="Q1638" i="2"/>
  <c r="S1637" i="2"/>
  <c r="R1637" i="2"/>
  <c r="Q1637" i="2"/>
  <c r="S1636" i="2"/>
  <c r="R1636" i="2"/>
  <c r="Q1636" i="2"/>
  <c r="S1635" i="2"/>
  <c r="R1635" i="2"/>
  <c r="Q1635" i="2"/>
  <c r="S1634" i="2"/>
  <c r="R1634" i="2"/>
  <c r="Q1634" i="2"/>
  <c r="S1633" i="2"/>
  <c r="R1633" i="2"/>
  <c r="Q1633" i="2"/>
  <c r="S1632" i="2"/>
  <c r="R1632" i="2"/>
  <c r="Q1632" i="2"/>
  <c r="S1631" i="2"/>
  <c r="R1631" i="2"/>
  <c r="Q1631" i="2"/>
  <c r="S1630" i="2"/>
  <c r="R1630" i="2"/>
  <c r="Q1630" i="2"/>
  <c r="S1629" i="2"/>
  <c r="R1629" i="2"/>
  <c r="Q1629" i="2"/>
  <c r="S1628" i="2"/>
  <c r="R1628" i="2"/>
  <c r="Q1628" i="2"/>
  <c r="S1627" i="2"/>
  <c r="R1627" i="2"/>
  <c r="Q1627" i="2"/>
  <c r="S1626" i="2"/>
  <c r="R1626" i="2"/>
  <c r="Q1626" i="2"/>
  <c r="S1625" i="2"/>
  <c r="R1625" i="2"/>
  <c r="Q1625" i="2"/>
  <c r="S1624" i="2"/>
  <c r="R1624" i="2"/>
  <c r="Q1624" i="2"/>
  <c r="S1623" i="2"/>
  <c r="R1623" i="2"/>
  <c r="Q1623" i="2"/>
  <c r="S1622" i="2"/>
  <c r="R1622" i="2"/>
  <c r="Q1622" i="2"/>
  <c r="S1621" i="2"/>
  <c r="R1621" i="2"/>
  <c r="Q1621" i="2"/>
  <c r="S1620" i="2"/>
  <c r="R1620" i="2"/>
  <c r="Q1620" i="2"/>
  <c r="S1619" i="2"/>
  <c r="R1619" i="2"/>
  <c r="Q1619" i="2"/>
  <c r="S1618" i="2"/>
  <c r="R1618" i="2"/>
  <c r="Q1618" i="2"/>
  <c r="S1617" i="2"/>
  <c r="R1617" i="2"/>
  <c r="Q1617" i="2"/>
  <c r="S1616" i="2"/>
  <c r="R1616" i="2"/>
  <c r="Q1616" i="2"/>
  <c r="S1615" i="2"/>
  <c r="R1615" i="2"/>
  <c r="Q1615" i="2"/>
  <c r="S1614" i="2"/>
  <c r="R1614" i="2"/>
  <c r="Q1614" i="2"/>
  <c r="S1613" i="2"/>
  <c r="R1613" i="2"/>
  <c r="Q1613" i="2"/>
  <c r="S1612" i="2"/>
  <c r="R1612" i="2"/>
  <c r="Q1612" i="2"/>
  <c r="S1611" i="2"/>
  <c r="R1611" i="2"/>
  <c r="Q1611" i="2"/>
  <c r="S1610" i="2"/>
  <c r="R1610" i="2"/>
  <c r="Q1610" i="2"/>
  <c r="S1609" i="2"/>
  <c r="R1609" i="2"/>
  <c r="Q1609" i="2"/>
  <c r="S1608" i="2"/>
  <c r="R1608" i="2"/>
  <c r="Q1608" i="2"/>
  <c r="S1607" i="2"/>
  <c r="R1607" i="2"/>
  <c r="Q1607" i="2"/>
  <c r="S1606" i="2"/>
  <c r="R1606" i="2"/>
  <c r="Q1606" i="2"/>
  <c r="S1605" i="2"/>
  <c r="R1605" i="2"/>
  <c r="Q1605" i="2"/>
  <c r="S1604" i="2"/>
  <c r="R1604" i="2"/>
  <c r="Q1604" i="2"/>
  <c r="S1603" i="2"/>
  <c r="R1603" i="2"/>
  <c r="Q1603" i="2"/>
  <c r="S1602" i="2"/>
  <c r="R1602" i="2"/>
  <c r="Q1602" i="2"/>
  <c r="S1601" i="2"/>
  <c r="R1601" i="2"/>
  <c r="Q1601" i="2"/>
  <c r="S1600" i="2"/>
  <c r="R1600" i="2"/>
  <c r="Q1600" i="2"/>
  <c r="S1599" i="2"/>
  <c r="R1599" i="2"/>
  <c r="Q1599" i="2"/>
  <c r="S1598" i="2"/>
  <c r="R1598" i="2"/>
  <c r="Q1598" i="2"/>
  <c r="S1597" i="2"/>
  <c r="R1597" i="2"/>
  <c r="Q1597" i="2"/>
  <c r="S1596" i="2"/>
  <c r="R1596" i="2"/>
  <c r="Q1596" i="2"/>
  <c r="S1595" i="2"/>
  <c r="R1595" i="2"/>
  <c r="Q1595" i="2"/>
  <c r="S1594" i="2"/>
  <c r="R1594" i="2"/>
  <c r="Q1594" i="2"/>
  <c r="S1593" i="2"/>
  <c r="R1593" i="2"/>
  <c r="Q1593" i="2"/>
  <c r="S1592" i="2"/>
  <c r="R1592" i="2"/>
  <c r="Q1592" i="2"/>
  <c r="S1591" i="2"/>
  <c r="R1591" i="2"/>
  <c r="Q1591" i="2"/>
  <c r="S1590" i="2"/>
  <c r="R1590" i="2"/>
  <c r="Q1590" i="2"/>
  <c r="S1589" i="2"/>
  <c r="R1589" i="2"/>
  <c r="Q1589" i="2"/>
  <c r="S1588" i="2"/>
  <c r="R1588" i="2"/>
  <c r="Q1588" i="2"/>
  <c r="S1587" i="2"/>
  <c r="R1587" i="2"/>
  <c r="Q1587" i="2"/>
  <c r="S1586" i="2"/>
  <c r="R1586" i="2"/>
  <c r="Q1586" i="2"/>
  <c r="S1585" i="2"/>
  <c r="R1585" i="2"/>
  <c r="Q1585" i="2"/>
  <c r="S1584" i="2"/>
  <c r="R1584" i="2"/>
  <c r="Q1584" i="2"/>
  <c r="S1583" i="2"/>
  <c r="R1583" i="2"/>
  <c r="Q1583" i="2"/>
  <c r="S1582" i="2"/>
  <c r="R1582" i="2"/>
  <c r="Q1582" i="2"/>
  <c r="S1581" i="2"/>
  <c r="R1581" i="2"/>
  <c r="Q1581" i="2"/>
  <c r="S1580" i="2"/>
  <c r="R1580" i="2"/>
  <c r="Q1580" i="2"/>
  <c r="S1579" i="2"/>
  <c r="R1579" i="2"/>
  <c r="Q1579" i="2"/>
  <c r="S1578" i="2"/>
  <c r="R1578" i="2"/>
  <c r="Q1578" i="2"/>
  <c r="S1577" i="2"/>
  <c r="R1577" i="2"/>
  <c r="Q1577" i="2"/>
  <c r="S1576" i="2"/>
  <c r="R1576" i="2"/>
  <c r="Q1576" i="2"/>
  <c r="S1575" i="2"/>
  <c r="R1575" i="2"/>
  <c r="Q1575" i="2"/>
  <c r="S1574" i="2"/>
  <c r="R1574" i="2"/>
  <c r="Q1574" i="2"/>
  <c r="S1573" i="2"/>
  <c r="R1573" i="2"/>
  <c r="Q1573" i="2"/>
  <c r="S1572" i="2"/>
  <c r="R1572" i="2"/>
  <c r="Q1572" i="2"/>
  <c r="S1571" i="2"/>
  <c r="R1571" i="2"/>
  <c r="Q1571" i="2"/>
  <c r="S1570" i="2"/>
  <c r="R1570" i="2"/>
  <c r="Q1570" i="2"/>
  <c r="S1569" i="2"/>
  <c r="R1569" i="2"/>
  <c r="Q1569" i="2"/>
  <c r="S1568" i="2"/>
  <c r="R1568" i="2"/>
  <c r="Q1568" i="2"/>
  <c r="S1567" i="2"/>
  <c r="R1567" i="2"/>
  <c r="Q1567" i="2"/>
  <c r="S1566" i="2"/>
  <c r="R1566" i="2"/>
  <c r="Q1566" i="2"/>
  <c r="S1565" i="2"/>
  <c r="R1565" i="2"/>
  <c r="Q1565" i="2"/>
  <c r="S1564" i="2"/>
  <c r="R1564" i="2"/>
  <c r="Q1564" i="2"/>
  <c r="S1563" i="2"/>
  <c r="R1563" i="2"/>
  <c r="Q1563" i="2"/>
  <c r="S1562" i="2"/>
  <c r="R1562" i="2"/>
  <c r="Q1562" i="2"/>
  <c r="S1561" i="2"/>
  <c r="R1561" i="2"/>
  <c r="Q1561" i="2"/>
  <c r="S1560" i="2"/>
  <c r="R1560" i="2"/>
  <c r="Q1560" i="2"/>
  <c r="S1559" i="2"/>
  <c r="R1559" i="2"/>
  <c r="Q1559" i="2"/>
  <c r="S1558" i="2"/>
  <c r="R1558" i="2"/>
  <c r="Q1558" i="2"/>
  <c r="S1557" i="2"/>
  <c r="R1557" i="2"/>
  <c r="Q1557" i="2"/>
  <c r="S1556" i="2"/>
  <c r="R1556" i="2"/>
  <c r="Q1556" i="2"/>
  <c r="S1555" i="2"/>
  <c r="R1555" i="2"/>
  <c r="Q1555" i="2"/>
  <c r="S1554" i="2"/>
  <c r="R1554" i="2"/>
  <c r="Q1554" i="2"/>
  <c r="S1553" i="2"/>
  <c r="R1553" i="2"/>
  <c r="Q1553" i="2"/>
  <c r="S1552" i="2"/>
  <c r="R1552" i="2"/>
  <c r="Q1552" i="2"/>
  <c r="S1551" i="2"/>
  <c r="R1551" i="2"/>
  <c r="Q1551" i="2"/>
  <c r="S1550" i="2"/>
  <c r="R1550" i="2"/>
  <c r="Q1550" i="2"/>
  <c r="S1549" i="2"/>
  <c r="R1549" i="2"/>
  <c r="Q1549" i="2"/>
  <c r="S1548" i="2"/>
  <c r="R1548" i="2"/>
  <c r="Q1548" i="2"/>
  <c r="S1547" i="2"/>
  <c r="R1547" i="2"/>
  <c r="Q1547" i="2"/>
  <c r="S1546" i="2"/>
  <c r="R1546" i="2"/>
  <c r="Q1546" i="2"/>
  <c r="S1545" i="2"/>
  <c r="R1545" i="2"/>
  <c r="Q1545" i="2"/>
  <c r="S1544" i="2"/>
  <c r="R1544" i="2"/>
  <c r="Q1544" i="2"/>
  <c r="S1543" i="2"/>
  <c r="R1543" i="2"/>
  <c r="Q1543" i="2"/>
  <c r="S1542" i="2"/>
  <c r="R1542" i="2"/>
  <c r="Q1542" i="2"/>
  <c r="S1541" i="2"/>
  <c r="R1541" i="2"/>
  <c r="Q1541" i="2"/>
  <c r="S1540" i="2"/>
  <c r="R1540" i="2"/>
  <c r="Q1540" i="2"/>
  <c r="S1539" i="2"/>
  <c r="R1539" i="2"/>
  <c r="Q1539" i="2"/>
  <c r="S1538" i="2"/>
  <c r="R1538" i="2"/>
  <c r="Q1538" i="2"/>
  <c r="S1537" i="2"/>
  <c r="R1537" i="2"/>
  <c r="Q1537" i="2"/>
  <c r="S1536" i="2"/>
  <c r="R1536" i="2"/>
  <c r="Q1536" i="2"/>
  <c r="S1535" i="2"/>
  <c r="R1535" i="2"/>
  <c r="Q1535" i="2"/>
  <c r="S1534" i="2"/>
  <c r="R1534" i="2"/>
  <c r="Q1534" i="2"/>
  <c r="S1533" i="2"/>
  <c r="R1533" i="2"/>
  <c r="Q1533" i="2"/>
  <c r="S1532" i="2"/>
  <c r="R1532" i="2"/>
  <c r="Q1532" i="2"/>
  <c r="S1531" i="2"/>
  <c r="R1531" i="2"/>
  <c r="Q1531" i="2"/>
  <c r="S1530" i="2"/>
  <c r="R1530" i="2"/>
  <c r="Q1530" i="2"/>
  <c r="S1529" i="2"/>
  <c r="R1529" i="2"/>
  <c r="Q1529" i="2"/>
  <c r="S1528" i="2"/>
  <c r="R1528" i="2"/>
  <c r="Q1528" i="2"/>
  <c r="S1527" i="2"/>
  <c r="R1527" i="2"/>
  <c r="Q1527" i="2"/>
  <c r="S1526" i="2"/>
  <c r="R1526" i="2"/>
  <c r="Q1526" i="2"/>
  <c r="S1525" i="2"/>
  <c r="R1525" i="2"/>
  <c r="Q1525" i="2"/>
  <c r="S1524" i="2"/>
  <c r="R1524" i="2"/>
  <c r="Q1524" i="2"/>
  <c r="S1523" i="2"/>
  <c r="R1523" i="2"/>
  <c r="Q1523" i="2"/>
  <c r="S1522" i="2"/>
  <c r="R1522" i="2"/>
  <c r="Q1522" i="2"/>
  <c r="S1521" i="2"/>
  <c r="R1521" i="2"/>
  <c r="Q1521" i="2"/>
  <c r="S1520" i="2"/>
  <c r="R1520" i="2"/>
  <c r="Q1520" i="2"/>
  <c r="S1519" i="2"/>
  <c r="R1519" i="2"/>
  <c r="Q1519" i="2"/>
  <c r="S1518" i="2"/>
  <c r="R1518" i="2"/>
  <c r="Q1518" i="2"/>
  <c r="S1517" i="2"/>
  <c r="R1517" i="2"/>
  <c r="Q1517" i="2"/>
  <c r="S1516" i="2"/>
  <c r="R1516" i="2"/>
  <c r="Q1516" i="2"/>
  <c r="S1515" i="2"/>
  <c r="R1515" i="2"/>
  <c r="Q1515" i="2"/>
  <c r="S1514" i="2"/>
  <c r="R1514" i="2"/>
  <c r="Q1514" i="2"/>
  <c r="S1513" i="2"/>
  <c r="R1513" i="2"/>
  <c r="Q1513" i="2"/>
  <c r="S1512" i="2"/>
  <c r="R1512" i="2"/>
  <c r="Q1512" i="2"/>
  <c r="S1511" i="2"/>
  <c r="R1511" i="2"/>
  <c r="Q1511" i="2"/>
  <c r="S1510" i="2"/>
  <c r="R1510" i="2"/>
  <c r="Q1510" i="2"/>
  <c r="S1509" i="2"/>
  <c r="R1509" i="2"/>
  <c r="Q1509" i="2"/>
  <c r="S1508" i="2"/>
  <c r="R1508" i="2"/>
  <c r="Q1508" i="2"/>
  <c r="S1507" i="2"/>
  <c r="R1507" i="2"/>
  <c r="Q1507" i="2"/>
  <c r="S1506" i="2"/>
  <c r="R1506" i="2"/>
  <c r="Q1506" i="2"/>
  <c r="S1505" i="2"/>
  <c r="R1505" i="2"/>
  <c r="Q1505" i="2"/>
  <c r="S1504" i="2"/>
  <c r="R1504" i="2"/>
  <c r="Q1504" i="2"/>
  <c r="S1503" i="2"/>
  <c r="R1503" i="2"/>
  <c r="Q1503" i="2"/>
  <c r="S1502" i="2"/>
  <c r="R1502" i="2"/>
  <c r="Q1502" i="2"/>
  <c r="S1501" i="2"/>
  <c r="R1501" i="2"/>
  <c r="Q1501" i="2"/>
  <c r="S1500" i="2"/>
  <c r="R1500" i="2"/>
  <c r="Q1500" i="2"/>
  <c r="S1499" i="2"/>
  <c r="R1499" i="2"/>
  <c r="Q1499" i="2"/>
  <c r="S1498" i="2"/>
  <c r="R1498" i="2"/>
  <c r="Q1498" i="2"/>
  <c r="S1497" i="2"/>
  <c r="R1497" i="2"/>
  <c r="Q1497" i="2"/>
  <c r="S1496" i="2"/>
  <c r="R1496" i="2"/>
  <c r="Q1496" i="2"/>
  <c r="S1495" i="2"/>
  <c r="R1495" i="2"/>
  <c r="Q1495" i="2"/>
  <c r="S1494" i="2"/>
  <c r="R1494" i="2"/>
  <c r="Q1494" i="2"/>
  <c r="S1493" i="2"/>
  <c r="R1493" i="2"/>
  <c r="Q1493" i="2"/>
  <c r="S1492" i="2"/>
  <c r="R1492" i="2"/>
  <c r="Q1492" i="2"/>
  <c r="S1491" i="2"/>
  <c r="R1491" i="2"/>
  <c r="Q1491" i="2"/>
  <c r="S1490" i="2"/>
  <c r="R1490" i="2"/>
  <c r="Q1490" i="2"/>
  <c r="S1489" i="2"/>
  <c r="R1489" i="2"/>
  <c r="Q1489" i="2"/>
  <c r="S1488" i="2"/>
  <c r="R1488" i="2"/>
  <c r="Q1488" i="2"/>
  <c r="S1487" i="2"/>
  <c r="R1487" i="2"/>
  <c r="Q1487" i="2"/>
  <c r="S1486" i="2"/>
  <c r="R1486" i="2"/>
  <c r="Q1486" i="2"/>
  <c r="S1485" i="2"/>
  <c r="R1485" i="2"/>
  <c r="Q1485" i="2"/>
  <c r="S1484" i="2"/>
  <c r="R1484" i="2"/>
  <c r="Q1484" i="2"/>
  <c r="S1483" i="2"/>
  <c r="R1483" i="2"/>
  <c r="Q1483" i="2"/>
  <c r="S1482" i="2"/>
  <c r="R1482" i="2"/>
  <c r="Q1482" i="2"/>
  <c r="S1481" i="2"/>
  <c r="R1481" i="2"/>
  <c r="Q1481" i="2"/>
  <c r="S1480" i="2"/>
  <c r="R1480" i="2"/>
  <c r="Q1480" i="2"/>
  <c r="S1479" i="2"/>
  <c r="R1479" i="2"/>
  <c r="Q1479" i="2"/>
  <c r="S1478" i="2"/>
  <c r="R1478" i="2"/>
  <c r="Q1478" i="2"/>
  <c r="S1477" i="2"/>
  <c r="R1477" i="2"/>
  <c r="Q1477" i="2"/>
  <c r="S1476" i="2"/>
  <c r="R1476" i="2"/>
  <c r="Q1476" i="2"/>
  <c r="S1475" i="2"/>
  <c r="R1475" i="2"/>
  <c r="Q1475" i="2"/>
  <c r="S1474" i="2"/>
  <c r="R1474" i="2"/>
  <c r="Q1474" i="2"/>
  <c r="S1473" i="2"/>
  <c r="R1473" i="2"/>
  <c r="Q1473" i="2"/>
  <c r="S1472" i="2"/>
  <c r="R1472" i="2"/>
  <c r="Q1472" i="2"/>
  <c r="S1471" i="2"/>
  <c r="R1471" i="2"/>
  <c r="Q1471" i="2"/>
  <c r="S1470" i="2"/>
  <c r="R1470" i="2"/>
  <c r="Q1470" i="2"/>
  <c r="S1469" i="2"/>
  <c r="R1469" i="2"/>
  <c r="Q1469" i="2"/>
  <c r="S1468" i="2"/>
  <c r="R1468" i="2"/>
  <c r="Q1468" i="2"/>
  <c r="S1467" i="2"/>
  <c r="R1467" i="2"/>
  <c r="Q1467" i="2"/>
  <c r="S1466" i="2"/>
  <c r="R1466" i="2"/>
  <c r="Q1466" i="2"/>
  <c r="S1465" i="2"/>
  <c r="R1465" i="2"/>
  <c r="Q1465" i="2"/>
  <c r="S1464" i="2"/>
  <c r="R1464" i="2"/>
  <c r="Q1464" i="2"/>
  <c r="S1463" i="2"/>
  <c r="R1463" i="2"/>
  <c r="Q1463" i="2"/>
  <c r="S1462" i="2"/>
  <c r="R1462" i="2"/>
  <c r="Q1462" i="2"/>
  <c r="S1461" i="2"/>
  <c r="R1461" i="2"/>
  <c r="Q1461" i="2"/>
  <c r="S1460" i="2"/>
  <c r="R1460" i="2"/>
  <c r="Q1460" i="2"/>
  <c r="S1459" i="2"/>
  <c r="R1459" i="2"/>
  <c r="Q1459" i="2"/>
  <c r="S1458" i="2"/>
  <c r="R1458" i="2"/>
  <c r="Q1458" i="2"/>
  <c r="S1457" i="2"/>
  <c r="R1457" i="2"/>
  <c r="Q1457" i="2"/>
  <c r="S1456" i="2"/>
  <c r="R1456" i="2"/>
  <c r="Q1456" i="2"/>
  <c r="S1455" i="2"/>
  <c r="R1455" i="2"/>
  <c r="Q1455" i="2"/>
  <c r="S1454" i="2"/>
  <c r="R1454" i="2"/>
  <c r="Q1454" i="2"/>
  <c r="S1453" i="2"/>
  <c r="R1453" i="2"/>
  <c r="Q1453" i="2"/>
  <c r="S1452" i="2"/>
  <c r="R1452" i="2"/>
  <c r="Q1452" i="2"/>
  <c r="S1451" i="2"/>
  <c r="R1451" i="2"/>
  <c r="Q1451" i="2"/>
  <c r="S1450" i="2"/>
  <c r="R1450" i="2"/>
  <c r="Q1450" i="2"/>
  <c r="S1449" i="2"/>
  <c r="R1449" i="2"/>
  <c r="Q1449" i="2"/>
  <c r="S1448" i="2"/>
  <c r="R1448" i="2"/>
  <c r="Q1448" i="2"/>
  <c r="S1447" i="2"/>
  <c r="R1447" i="2"/>
  <c r="Q1447" i="2"/>
  <c r="S1446" i="2"/>
  <c r="R1446" i="2"/>
  <c r="Q1446" i="2"/>
  <c r="S1445" i="2"/>
  <c r="R1445" i="2"/>
  <c r="Q1445" i="2"/>
  <c r="S1444" i="2"/>
  <c r="R1444" i="2"/>
  <c r="Q1444" i="2"/>
  <c r="S1443" i="2"/>
  <c r="R1443" i="2"/>
  <c r="Q1443" i="2"/>
  <c r="S1442" i="2"/>
  <c r="R1442" i="2"/>
  <c r="Q1442" i="2"/>
  <c r="S1441" i="2"/>
  <c r="R1441" i="2"/>
  <c r="Q1441" i="2"/>
  <c r="S1440" i="2"/>
  <c r="R1440" i="2"/>
  <c r="Q1440" i="2"/>
  <c r="S1439" i="2"/>
  <c r="R1439" i="2"/>
  <c r="Q1439" i="2"/>
  <c r="S1438" i="2"/>
  <c r="R1438" i="2"/>
  <c r="Q1438" i="2"/>
  <c r="S1437" i="2"/>
  <c r="R1437" i="2"/>
  <c r="Q1437" i="2"/>
  <c r="S1436" i="2"/>
  <c r="R1436" i="2"/>
  <c r="Q1436" i="2"/>
  <c r="S1435" i="2"/>
  <c r="R1435" i="2"/>
  <c r="Q1435" i="2"/>
  <c r="S1434" i="2"/>
  <c r="R1434" i="2"/>
  <c r="Q1434" i="2"/>
  <c r="S1433" i="2"/>
  <c r="R1433" i="2"/>
  <c r="Q1433" i="2"/>
  <c r="S1432" i="2"/>
  <c r="R1432" i="2"/>
  <c r="Q1432" i="2"/>
  <c r="S1431" i="2"/>
  <c r="R1431" i="2"/>
  <c r="Q1431" i="2"/>
  <c r="S1430" i="2"/>
  <c r="R1430" i="2"/>
  <c r="Q1430" i="2"/>
  <c r="S1429" i="2"/>
  <c r="R1429" i="2"/>
  <c r="Q1429" i="2"/>
  <c r="S1428" i="2"/>
  <c r="R1428" i="2"/>
  <c r="Q1428" i="2"/>
  <c r="S1427" i="2"/>
  <c r="R1427" i="2"/>
  <c r="Q1427" i="2"/>
  <c r="S1426" i="2"/>
  <c r="R1426" i="2"/>
  <c r="Q1426" i="2"/>
  <c r="S1425" i="2"/>
  <c r="R1425" i="2"/>
  <c r="Q1425" i="2"/>
  <c r="S1424" i="2"/>
  <c r="R1424" i="2"/>
  <c r="Q1424" i="2"/>
  <c r="S1423" i="2"/>
  <c r="R1423" i="2"/>
  <c r="Q1423" i="2"/>
  <c r="S1422" i="2"/>
  <c r="R1422" i="2"/>
  <c r="Q1422" i="2"/>
  <c r="S1421" i="2"/>
  <c r="R1421" i="2"/>
  <c r="Q1421" i="2"/>
  <c r="S1420" i="2"/>
  <c r="R1420" i="2"/>
  <c r="Q1420" i="2"/>
  <c r="S1419" i="2"/>
  <c r="R1419" i="2"/>
  <c r="Q1419" i="2"/>
  <c r="S1418" i="2"/>
  <c r="R1418" i="2"/>
  <c r="Q1418" i="2"/>
  <c r="S1417" i="2"/>
  <c r="R1417" i="2"/>
  <c r="Q1417" i="2"/>
  <c r="S1416" i="2"/>
  <c r="R1416" i="2"/>
  <c r="Q1416" i="2"/>
  <c r="S1415" i="2"/>
  <c r="R1415" i="2"/>
  <c r="Q1415" i="2"/>
  <c r="S1414" i="2"/>
  <c r="R1414" i="2"/>
  <c r="Q1414" i="2"/>
  <c r="S1413" i="2"/>
  <c r="R1413" i="2"/>
  <c r="Q1413" i="2"/>
  <c r="S1412" i="2"/>
  <c r="R1412" i="2"/>
  <c r="Q1412" i="2"/>
  <c r="S1411" i="2"/>
  <c r="R1411" i="2"/>
  <c r="Q1411" i="2"/>
  <c r="S1410" i="2"/>
  <c r="R1410" i="2"/>
  <c r="Q1410" i="2"/>
  <c r="S1409" i="2"/>
  <c r="R1409" i="2"/>
  <c r="Q1409" i="2"/>
  <c r="S1408" i="2"/>
  <c r="R1408" i="2"/>
  <c r="Q1408" i="2"/>
  <c r="S1407" i="2"/>
  <c r="R1407" i="2"/>
  <c r="Q1407" i="2"/>
  <c r="S1406" i="2"/>
  <c r="R1406" i="2"/>
  <c r="Q1406" i="2"/>
  <c r="S1405" i="2"/>
  <c r="R1405" i="2"/>
  <c r="Q1405" i="2"/>
  <c r="S1404" i="2"/>
  <c r="R1404" i="2"/>
  <c r="Q1404" i="2"/>
  <c r="S1403" i="2"/>
  <c r="R1403" i="2"/>
  <c r="Q1403" i="2"/>
  <c r="S1402" i="2"/>
  <c r="R1402" i="2"/>
  <c r="Q1402" i="2"/>
  <c r="S1401" i="2"/>
  <c r="R1401" i="2"/>
  <c r="Q1401" i="2"/>
  <c r="S1400" i="2"/>
  <c r="R1400" i="2"/>
  <c r="Q1400" i="2"/>
  <c r="S1399" i="2"/>
  <c r="R1399" i="2"/>
  <c r="Q1399" i="2"/>
  <c r="S1398" i="2"/>
  <c r="R1398" i="2"/>
  <c r="Q1398" i="2"/>
  <c r="S1397" i="2"/>
  <c r="R1397" i="2"/>
  <c r="Q1397" i="2"/>
  <c r="S1396" i="2"/>
  <c r="R1396" i="2"/>
  <c r="Q1396" i="2"/>
  <c r="S1395" i="2"/>
  <c r="R1395" i="2"/>
  <c r="Q1395" i="2"/>
  <c r="S1394" i="2"/>
  <c r="R1394" i="2"/>
  <c r="Q1394" i="2"/>
  <c r="S1393" i="2"/>
  <c r="R1393" i="2"/>
  <c r="Q1393" i="2"/>
  <c r="S1392" i="2"/>
  <c r="R1392" i="2"/>
  <c r="Q1392" i="2"/>
  <c r="S1391" i="2"/>
  <c r="R1391" i="2"/>
  <c r="Q1391" i="2"/>
  <c r="S1390" i="2"/>
  <c r="R1390" i="2"/>
  <c r="Q1390" i="2"/>
  <c r="S1389" i="2"/>
  <c r="R1389" i="2"/>
  <c r="Q1389" i="2"/>
  <c r="S1388" i="2"/>
  <c r="R1388" i="2"/>
  <c r="Q1388" i="2"/>
  <c r="S1387" i="2"/>
  <c r="R1387" i="2"/>
  <c r="Q1387" i="2"/>
  <c r="S1386" i="2"/>
  <c r="R1386" i="2"/>
  <c r="Q1386" i="2"/>
  <c r="S1385" i="2"/>
  <c r="R1385" i="2"/>
  <c r="Q1385" i="2"/>
  <c r="S1384" i="2"/>
  <c r="R1384" i="2"/>
  <c r="Q1384" i="2"/>
  <c r="S1383" i="2"/>
  <c r="R1383" i="2"/>
  <c r="Q1383" i="2"/>
  <c r="S1382" i="2"/>
  <c r="R1382" i="2"/>
  <c r="Q1382" i="2"/>
  <c r="S1381" i="2"/>
  <c r="R1381" i="2"/>
  <c r="Q1381" i="2"/>
  <c r="S1380" i="2"/>
  <c r="R1380" i="2"/>
  <c r="Q1380" i="2"/>
  <c r="S1379" i="2"/>
  <c r="R1379" i="2"/>
  <c r="Q1379" i="2"/>
  <c r="S1378" i="2"/>
  <c r="R1378" i="2"/>
  <c r="Q1378" i="2"/>
  <c r="S1377" i="2"/>
  <c r="R1377" i="2"/>
  <c r="Q1377" i="2"/>
  <c r="S1376" i="2"/>
  <c r="R1376" i="2"/>
  <c r="Q1376" i="2"/>
  <c r="S1375" i="2"/>
  <c r="R1375" i="2"/>
  <c r="Q1375" i="2"/>
  <c r="S1374" i="2"/>
  <c r="R1374" i="2"/>
  <c r="Q1374" i="2"/>
  <c r="S1373" i="2"/>
  <c r="R1373" i="2"/>
  <c r="Q1373" i="2"/>
  <c r="S1372" i="2"/>
  <c r="R1372" i="2"/>
  <c r="Q1372" i="2"/>
  <c r="S1371" i="2"/>
  <c r="R1371" i="2"/>
  <c r="Q1371" i="2"/>
  <c r="S1370" i="2"/>
  <c r="R1370" i="2"/>
  <c r="Q1370" i="2"/>
  <c r="S1369" i="2"/>
  <c r="R1369" i="2"/>
  <c r="Q1369" i="2"/>
  <c r="S1368" i="2"/>
  <c r="R1368" i="2"/>
  <c r="Q1368" i="2"/>
  <c r="S1367" i="2"/>
  <c r="R1367" i="2"/>
  <c r="Q1367" i="2"/>
  <c r="S1366" i="2"/>
  <c r="R1366" i="2"/>
  <c r="Q1366" i="2"/>
  <c r="S1365" i="2"/>
  <c r="R1365" i="2"/>
  <c r="Q1365" i="2"/>
  <c r="S1364" i="2"/>
  <c r="R1364" i="2"/>
  <c r="Q1364" i="2"/>
  <c r="S1363" i="2"/>
  <c r="R1363" i="2"/>
  <c r="Q1363" i="2"/>
  <c r="S1362" i="2"/>
  <c r="R1362" i="2"/>
  <c r="Q1362" i="2"/>
  <c r="S1361" i="2"/>
  <c r="R1361" i="2"/>
  <c r="Q1361" i="2"/>
  <c r="S1360" i="2"/>
  <c r="R1360" i="2"/>
  <c r="Q1360" i="2"/>
  <c r="S1359" i="2"/>
  <c r="R1359" i="2"/>
  <c r="Q1359" i="2"/>
  <c r="S1358" i="2"/>
  <c r="R1358" i="2"/>
  <c r="Q1358" i="2"/>
  <c r="S1357" i="2"/>
  <c r="R1357" i="2"/>
  <c r="Q1357" i="2"/>
  <c r="S1356" i="2"/>
  <c r="R1356" i="2"/>
  <c r="Q1356" i="2"/>
  <c r="S1355" i="2"/>
  <c r="R1355" i="2"/>
  <c r="Q1355" i="2"/>
  <c r="S1354" i="2"/>
  <c r="R1354" i="2"/>
  <c r="Q1354" i="2"/>
  <c r="S1353" i="2"/>
  <c r="R1353" i="2"/>
  <c r="Q1353" i="2"/>
  <c r="S1352" i="2"/>
  <c r="R1352" i="2"/>
  <c r="Q1352" i="2"/>
  <c r="S1351" i="2"/>
  <c r="R1351" i="2"/>
  <c r="Q1351" i="2"/>
  <c r="S1350" i="2"/>
  <c r="R1350" i="2"/>
  <c r="Q1350" i="2"/>
  <c r="S1349" i="2"/>
  <c r="R1349" i="2"/>
  <c r="Q1349" i="2"/>
  <c r="S1348" i="2"/>
  <c r="R1348" i="2"/>
  <c r="Q1348" i="2"/>
  <c r="S1347" i="2"/>
  <c r="R1347" i="2"/>
  <c r="Q1347" i="2"/>
  <c r="S1346" i="2"/>
  <c r="R1346" i="2"/>
  <c r="Q1346" i="2"/>
  <c r="S1345" i="2"/>
  <c r="R1345" i="2"/>
  <c r="Q1345" i="2"/>
  <c r="S1344" i="2"/>
  <c r="R1344" i="2"/>
  <c r="Q1344" i="2"/>
  <c r="S1343" i="2"/>
  <c r="R1343" i="2"/>
  <c r="Q1343" i="2"/>
  <c r="S1342" i="2"/>
  <c r="R1342" i="2"/>
  <c r="Q1342" i="2"/>
  <c r="S1341" i="2"/>
  <c r="R1341" i="2"/>
  <c r="Q1341" i="2"/>
  <c r="S1340" i="2"/>
  <c r="R1340" i="2"/>
  <c r="Q1340" i="2"/>
  <c r="S1339" i="2"/>
  <c r="R1339" i="2"/>
  <c r="Q1339" i="2"/>
  <c r="S1338" i="2"/>
  <c r="R1338" i="2"/>
  <c r="Q1338" i="2"/>
  <c r="S1337" i="2"/>
  <c r="R1337" i="2"/>
  <c r="Q1337" i="2"/>
  <c r="S1336" i="2"/>
  <c r="R1336" i="2"/>
  <c r="Q1336" i="2"/>
  <c r="S1335" i="2"/>
  <c r="R1335" i="2"/>
  <c r="Q1335" i="2"/>
  <c r="S1334" i="2"/>
  <c r="R1334" i="2"/>
  <c r="Q1334" i="2"/>
  <c r="S1333" i="2"/>
  <c r="R1333" i="2"/>
  <c r="Q1333" i="2"/>
  <c r="S1332" i="2"/>
  <c r="R1332" i="2"/>
  <c r="Q1332" i="2"/>
  <c r="S1331" i="2"/>
  <c r="R1331" i="2"/>
  <c r="Q1331" i="2"/>
  <c r="S1330" i="2"/>
  <c r="R1330" i="2"/>
  <c r="Q1330" i="2"/>
  <c r="S1329" i="2"/>
  <c r="R1329" i="2"/>
  <c r="Q1329" i="2"/>
  <c r="S1328" i="2"/>
  <c r="R1328" i="2"/>
  <c r="Q1328" i="2"/>
  <c r="S1327" i="2"/>
  <c r="R1327" i="2"/>
  <c r="Q1327" i="2"/>
  <c r="S1326" i="2"/>
  <c r="R1326" i="2"/>
  <c r="Q1326" i="2"/>
  <c r="S1325" i="2"/>
  <c r="R1325" i="2"/>
  <c r="Q1325" i="2"/>
  <c r="S1324" i="2"/>
  <c r="R1324" i="2"/>
  <c r="Q1324" i="2"/>
  <c r="S1323" i="2"/>
  <c r="R1323" i="2"/>
  <c r="Q1323" i="2"/>
  <c r="S1322" i="2"/>
  <c r="R1322" i="2"/>
  <c r="Q1322" i="2"/>
  <c r="S1321" i="2"/>
  <c r="R1321" i="2"/>
  <c r="Q1321" i="2"/>
  <c r="S1320" i="2"/>
  <c r="R1320" i="2"/>
  <c r="Q1320" i="2"/>
  <c r="S1319" i="2"/>
  <c r="R1319" i="2"/>
  <c r="Q1319" i="2"/>
  <c r="S1318" i="2"/>
  <c r="R1318" i="2"/>
  <c r="Q1318" i="2"/>
  <c r="S1317" i="2"/>
  <c r="R1317" i="2"/>
  <c r="Q1317" i="2"/>
  <c r="S1316" i="2"/>
  <c r="R1316" i="2"/>
  <c r="Q1316" i="2"/>
  <c r="S1315" i="2"/>
  <c r="R1315" i="2"/>
  <c r="Q1315" i="2"/>
  <c r="S1314" i="2"/>
  <c r="R1314" i="2"/>
  <c r="Q1314" i="2"/>
  <c r="S1313" i="2"/>
  <c r="R1313" i="2"/>
  <c r="Q1313" i="2"/>
  <c r="S1312" i="2"/>
  <c r="R1312" i="2"/>
  <c r="Q1312" i="2"/>
  <c r="S1311" i="2"/>
  <c r="R1311" i="2"/>
  <c r="Q1311" i="2"/>
  <c r="S1310" i="2"/>
  <c r="R1310" i="2"/>
  <c r="Q1310" i="2"/>
  <c r="S1309" i="2"/>
  <c r="R1309" i="2"/>
  <c r="Q1309" i="2"/>
  <c r="S1308" i="2"/>
  <c r="R1308" i="2"/>
  <c r="Q1308" i="2"/>
  <c r="S1307" i="2"/>
  <c r="R1307" i="2"/>
  <c r="Q1307" i="2"/>
  <c r="S1306" i="2"/>
  <c r="R1306" i="2"/>
  <c r="Q1306" i="2"/>
  <c r="S1305" i="2"/>
  <c r="R1305" i="2"/>
  <c r="Q1305" i="2"/>
  <c r="S1304" i="2"/>
  <c r="R1304" i="2"/>
  <c r="Q1304" i="2"/>
  <c r="S1303" i="2"/>
  <c r="R1303" i="2"/>
  <c r="Q1303" i="2"/>
  <c r="S1302" i="2"/>
  <c r="R1302" i="2"/>
  <c r="Q1302" i="2"/>
  <c r="S1301" i="2"/>
  <c r="R1301" i="2"/>
  <c r="Q1301" i="2"/>
  <c r="S1300" i="2"/>
  <c r="R1300" i="2"/>
  <c r="Q1300" i="2"/>
  <c r="S1299" i="2"/>
  <c r="R1299" i="2"/>
  <c r="Q1299" i="2"/>
  <c r="S1298" i="2"/>
  <c r="R1298" i="2"/>
  <c r="Q1298" i="2"/>
  <c r="S1297" i="2"/>
  <c r="R1297" i="2"/>
  <c r="Q1297" i="2"/>
  <c r="S1296" i="2"/>
  <c r="R1296" i="2"/>
  <c r="Q1296" i="2"/>
  <c r="S1295" i="2"/>
  <c r="R1295" i="2"/>
  <c r="Q1295" i="2"/>
  <c r="S1294" i="2"/>
  <c r="R1294" i="2"/>
  <c r="Q1294" i="2"/>
  <c r="S1293" i="2"/>
  <c r="R1293" i="2"/>
  <c r="Q1293" i="2"/>
  <c r="S1292" i="2"/>
  <c r="R1292" i="2"/>
  <c r="Q1292" i="2"/>
  <c r="S1291" i="2"/>
  <c r="R1291" i="2"/>
  <c r="Q1291" i="2"/>
  <c r="S1290" i="2"/>
  <c r="R1290" i="2"/>
  <c r="Q1290" i="2"/>
  <c r="S1289" i="2"/>
  <c r="R1289" i="2"/>
  <c r="Q1289" i="2"/>
  <c r="S1288" i="2"/>
  <c r="R1288" i="2"/>
  <c r="Q1288" i="2"/>
  <c r="S1287" i="2"/>
  <c r="R1287" i="2"/>
  <c r="Q1287" i="2"/>
  <c r="S1286" i="2"/>
  <c r="R1286" i="2"/>
  <c r="Q1286" i="2"/>
  <c r="S1285" i="2"/>
  <c r="R1285" i="2"/>
  <c r="Q1285" i="2"/>
  <c r="S1284" i="2"/>
  <c r="R1284" i="2"/>
  <c r="Q1284" i="2"/>
  <c r="S1283" i="2"/>
  <c r="R1283" i="2"/>
  <c r="Q1283" i="2"/>
  <c r="S1282" i="2"/>
  <c r="R1282" i="2"/>
  <c r="Q1282" i="2"/>
  <c r="S1281" i="2"/>
  <c r="R1281" i="2"/>
  <c r="Q1281" i="2"/>
  <c r="S1280" i="2"/>
  <c r="R1280" i="2"/>
  <c r="Q1280" i="2"/>
  <c r="S1279" i="2"/>
  <c r="R1279" i="2"/>
  <c r="Q1279" i="2"/>
  <c r="S1278" i="2"/>
  <c r="R1278" i="2"/>
  <c r="Q1278" i="2"/>
  <c r="S1277" i="2"/>
  <c r="R1277" i="2"/>
  <c r="Q1277" i="2"/>
  <c r="S1276" i="2"/>
  <c r="R1276" i="2"/>
  <c r="Q1276" i="2"/>
  <c r="S1275" i="2"/>
  <c r="R1275" i="2"/>
  <c r="Q1275" i="2"/>
  <c r="S1274" i="2"/>
  <c r="R1274" i="2"/>
  <c r="Q1274" i="2"/>
  <c r="S1273" i="2"/>
  <c r="R1273" i="2"/>
  <c r="Q1273" i="2"/>
  <c r="S1272" i="2"/>
  <c r="R1272" i="2"/>
  <c r="Q1272" i="2"/>
  <c r="S1271" i="2"/>
  <c r="R1271" i="2"/>
  <c r="Q1271" i="2"/>
  <c r="S1270" i="2"/>
  <c r="R1270" i="2"/>
  <c r="Q1270" i="2"/>
  <c r="S1269" i="2"/>
  <c r="R1269" i="2"/>
  <c r="Q1269" i="2"/>
  <c r="S1268" i="2"/>
  <c r="R1268" i="2"/>
  <c r="Q1268" i="2"/>
  <c r="S1267" i="2"/>
  <c r="R1267" i="2"/>
  <c r="Q1267" i="2"/>
  <c r="S1266" i="2"/>
  <c r="R1266" i="2"/>
  <c r="Q1266" i="2"/>
  <c r="S1265" i="2"/>
  <c r="R1265" i="2"/>
  <c r="Q1265" i="2"/>
  <c r="S1264" i="2"/>
  <c r="R1264" i="2"/>
  <c r="Q1264" i="2"/>
  <c r="S1263" i="2"/>
  <c r="R1263" i="2"/>
  <c r="Q1263" i="2"/>
  <c r="S1262" i="2"/>
  <c r="R1262" i="2"/>
  <c r="Q1262" i="2"/>
  <c r="S1261" i="2"/>
  <c r="R1261" i="2"/>
  <c r="Q1261" i="2"/>
  <c r="S1260" i="2"/>
  <c r="R1260" i="2"/>
  <c r="Q1260" i="2"/>
  <c r="S1259" i="2"/>
  <c r="R1259" i="2"/>
  <c r="Q1259" i="2"/>
  <c r="S1258" i="2"/>
  <c r="R1258" i="2"/>
  <c r="Q1258" i="2"/>
  <c r="S1257" i="2"/>
  <c r="R1257" i="2"/>
  <c r="Q1257" i="2"/>
  <c r="S1256" i="2"/>
  <c r="R1256" i="2"/>
  <c r="Q1256" i="2"/>
  <c r="S1255" i="2"/>
  <c r="R1255" i="2"/>
  <c r="Q1255" i="2"/>
  <c r="S1254" i="2"/>
  <c r="R1254" i="2"/>
  <c r="Q1254" i="2"/>
  <c r="S1253" i="2"/>
  <c r="R1253" i="2"/>
  <c r="Q1253" i="2"/>
  <c r="S1252" i="2"/>
  <c r="R1252" i="2"/>
  <c r="Q1252" i="2"/>
  <c r="S1251" i="2"/>
  <c r="R1251" i="2"/>
  <c r="Q1251" i="2"/>
  <c r="S1250" i="2"/>
  <c r="R1250" i="2"/>
  <c r="Q1250" i="2"/>
  <c r="S1249" i="2"/>
  <c r="R1249" i="2"/>
  <c r="Q1249" i="2"/>
  <c r="S1248" i="2"/>
  <c r="R1248" i="2"/>
  <c r="Q1248" i="2"/>
  <c r="S1247" i="2"/>
  <c r="R1247" i="2"/>
  <c r="Q1247" i="2"/>
  <c r="S1246" i="2"/>
  <c r="R1246" i="2"/>
  <c r="Q1246" i="2"/>
  <c r="S1245" i="2"/>
  <c r="R1245" i="2"/>
  <c r="Q1245" i="2"/>
  <c r="S1244" i="2"/>
  <c r="R1244" i="2"/>
  <c r="Q1244" i="2"/>
  <c r="S1243" i="2"/>
  <c r="R1243" i="2"/>
  <c r="Q1243" i="2"/>
  <c r="S1242" i="2"/>
  <c r="R1242" i="2"/>
  <c r="Q1242" i="2"/>
  <c r="S1241" i="2"/>
  <c r="R1241" i="2"/>
  <c r="Q1241" i="2"/>
  <c r="S1240" i="2"/>
  <c r="R1240" i="2"/>
  <c r="Q1240" i="2"/>
  <c r="S1239" i="2"/>
  <c r="R1239" i="2"/>
  <c r="Q1239" i="2"/>
  <c r="S1238" i="2"/>
  <c r="R1238" i="2"/>
  <c r="Q1238" i="2"/>
  <c r="S1237" i="2"/>
  <c r="R1237" i="2"/>
  <c r="Q1237" i="2"/>
  <c r="S1236" i="2"/>
  <c r="R1236" i="2"/>
  <c r="Q1236" i="2"/>
  <c r="S1235" i="2"/>
  <c r="R1235" i="2"/>
  <c r="Q1235" i="2"/>
  <c r="S1234" i="2"/>
  <c r="R1234" i="2"/>
  <c r="Q1234" i="2"/>
  <c r="S1233" i="2"/>
  <c r="R1233" i="2"/>
  <c r="Q1233" i="2"/>
  <c r="S1232" i="2"/>
  <c r="R1232" i="2"/>
  <c r="Q1232" i="2"/>
  <c r="S1231" i="2"/>
  <c r="R1231" i="2"/>
  <c r="Q1231" i="2"/>
  <c r="S1230" i="2"/>
  <c r="R1230" i="2"/>
  <c r="Q1230" i="2"/>
  <c r="S1229" i="2"/>
  <c r="R1229" i="2"/>
  <c r="Q1229" i="2"/>
  <c r="S1228" i="2"/>
  <c r="R1228" i="2"/>
  <c r="Q1228" i="2"/>
  <c r="S1227" i="2"/>
  <c r="R1227" i="2"/>
  <c r="Q1227" i="2"/>
  <c r="S1226" i="2"/>
  <c r="R1226" i="2"/>
  <c r="Q1226" i="2"/>
  <c r="S1225" i="2"/>
  <c r="R1225" i="2"/>
  <c r="Q1225" i="2"/>
  <c r="S1224" i="2"/>
  <c r="R1224" i="2"/>
  <c r="Q1224" i="2"/>
  <c r="S1223" i="2"/>
  <c r="R1223" i="2"/>
  <c r="Q1223" i="2"/>
  <c r="S1222" i="2"/>
  <c r="R1222" i="2"/>
  <c r="Q1222" i="2"/>
  <c r="S1221" i="2"/>
  <c r="R1221" i="2"/>
  <c r="Q1221" i="2"/>
  <c r="S1220" i="2"/>
  <c r="R1220" i="2"/>
  <c r="Q1220" i="2"/>
  <c r="S1219" i="2"/>
  <c r="R1219" i="2"/>
  <c r="Q1219" i="2"/>
  <c r="S1218" i="2"/>
  <c r="R1218" i="2"/>
  <c r="Q1218" i="2"/>
  <c r="S1217" i="2"/>
  <c r="R1217" i="2"/>
  <c r="Q1217" i="2"/>
  <c r="S1216" i="2"/>
  <c r="R1216" i="2"/>
  <c r="Q1216" i="2"/>
  <c r="S1215" i="2"/>
  <c r="R1215" i="2"/>
  <c r="Q1215" i="2"/>
  <c r="S1214" i="2"/>
  <c r="R1214" i="2"/>
  <c r="Q1214" i="2"/>
  <c r="S1213" i="2"/>
  <c r="R1213" i="2"/>
  <c r="Q1213" i="2"/>
  <c r="S1212" i="2"/>
  <c r="R1212" i="2"/>
  <c r="Q1212" i="2"/>
  <c r="S1211" i="2"/>
  <c r="R1211" i="2"/>
  <c r="Q1211" i="2"/>
  <c r="S1210" i="2"/>
  <c r="R1210" i="2"/>
  <c r="Q1210" i="2"/>
  <c r="S1209" i="2"/>
  <c r="R1209" i="2"/>
  <c r="Q1209" i="2"/>
  <c r="S1208" i="2"/>
  <c r="R1208" i="2"/>
  <c r="Q1208" i="2"/>
  <c r="S1207" i="2"/>
  <c r="R1207" i="2"/>
  <c r="Q1207" i="2"/>
  <c r="S1206" i="2"/>
  <c r="R1206" i="2"/>
  <c r="Q1206" i="2"/>
  <c r="S1205" i="2"/>
  <c r="R1205" i="2"/>
  <c r="Q1205" i="2"/>
  <c r="S1204" i="2"/>
  <c r="R1204" i="2"/>
  <c r="Q1204" i="2"/>
  <c r="S1203" i="2"/>
  <c r="R1203" i="2"/>
  <c r="Q1203" i="2"/>
  <c r="S1202" i="2"/>
  <c r="R1202" i="2"/>
  <c r="Q1202" i="2"/>
  <c r="S1201" i="2"/>
  <c r="R1201" i="2"/>
  <c r="Q1201" i="2"/>
  <c r="S1200" i="2"/>
  <c r="R1200" i="2"/>
  <c r="Q1200" i="2"/>
  <c r="S1199" i="2"/>
  <c r="R1199" i="2"/>
  <c r="Q1199" i="2"/>
  <c r="S1198" i="2"/>
  <c r="R1198" i="2"/>
  <c r="Q1198" i="2"/>
  <c r="S1197" i="2"/>
  <c r="R1197" i="2"/>
  <c r="Q1197" i="2"/>
  <c r="S1196" i="2"/>
  <c r="R1196" i="2"/>
  <c r="Q1196" i="2"/>
  <c r="S1195" i="2"/>
  <c r="R1195" i="2"/>
  <c r="Q1195" i="2"/>
  <c r="S1194" i="2"/>
  <c r="R1194" i="2"/>
  <c r="Q1194" i="2"/>
  <c r="S1193" i="2"/>
  <c r="R1193" i="2"/>
  <c r="Q1193" i="2"/>
  <c r="S1192" i="2"/>
  <c r="R1192" i="2"/>
  <c r="Q1192" i="2"/>
  <c r="S1191" i="2"/>
  <c r="R1191" i="2"/>
  <c r="Q1191" i="2"/>
  <c r="S1190" i="2"/>
  <c r="R1190" i="2"/>
  <c r="Q1190" i="2"/>
  <c r="S1189" i="2"/>
  <c r="R1189" i="2"/>
  <c r="Q1189" i="2"/>
  <c r="S1188" i="2"/>
  <c r="R1188" i="2"/>
  <c r="Q1188" i="2"/>
  <c r="S1187" i="2"/>
  <c r="R1187" i="2"/>
  <c r="Q1187" i="2"/>
  <c r="S1186" i="2"/>
  <c r="R1186" i="2"/>
  <c r="Q1186" i="2"/>
  <c r="S1185" i="2"/>
  <c r="R1185" i="2"/>
  <c r="Q1185" i="2"/>
  <c r="S1184" i="2"/>
  <c r="R1184" i="2"/>
  <c r="Q1184" i="2"/>
  <c r="S1183" i="2"/>
  <c r="R1183" i="2"/>
  <c r="Q1183" i="2"/>
  <c r="S1182" i="2"/>
  <c r="R1182" i="2"/>
  <c r="Q1182" i="2"/>
  <c r="S1181" i="2"/>
  <c r="R1181" i="2"/>
  <c r="Q1181" i="2"/>
  <c r="S1180" i="2"/>
  <c r="R1180" i="2"/>
  <c r="Q1180" i="2"/>
  <c r="S1179" i="2"/>
  <c r="R1179" i="2"/>
  <c r="Q1179" i="2"/>
  <c r="S1178" i="2"/>
  <c r="R1178" i="2"/>
  <c r="Q1178" i="2"/>
  <c r="S1177" i="2"/>
  <c r="R1177" i="2"/>
  <c r="Q1177" i="2"/>
  <c r="S1176" i="2"/>
  <c r="R1176" i="2"/>
  <c r="Q1176" i="2"/>
  <c r="S1175" i="2"/>
  <c r="R1175" i="2"/>
  <c r="Q1175" i="2"/>
  <c r="S1174" i="2"/>
  <c r="R1174" i="2"/>
  <c r="Q1174" i="2"/>
  <c r="S1173" i="2"/>
  <c r="R1173" i="2"/>
  <c r="Q1173" i="2"/>
  <c r="S1172" i="2"/>
  <c r="R1172" i="2"/>
  <c r="Q1172" i="2"/>
  <c r="S1171" i="2"/>
  <c r="R1171" i="2"/>
  <c r="Q1171" i="2"/>
  <c r="S1170" i="2"/>
  <c r="R1170" i="2"/>
  <c r="Q1170" i="2"/>
  <c r="S1169" i="2"/>
  <c r="R1169" i="2"/>
  <c r="Q1169" i="2"/>
  <c r="S1168" i="2"/>
  <c r="R1168" i="2"/>
  <c r="Q1168" i="2"/>
  <c r="S1167" i="2"/>
  <c r="R1167" i="2"/>
  <c r="Q1167" i="2"/>
  <c r="S1166" i="2"/>
  <c r="R1166" i="2"/>
  <c r="Q1166" i="2"/>
  <c r="S1165" i="2"/>
  <c r="R1165" i="2"/>
  <c r="Q1165" i="2"/>
  <c r="S1164" i="2"/>
  <c r="R1164" i="2"/>
  <c r="Q1164" i="2"/>
  <c r="S1163" i="2"/>
  <c r="R1163" i="2"/>
  <c r="Q1163" i="2"/>
  <c r="S1162" i="2"/>
  <c r="R1162" i="2"/>
  <c r="Q1162" i="2"/>
  <c r="S1161" i="2"/>
  <c r="R1161" i="2"/>
  <c r="Q1161" i="2"/>
  <c r="S1160" i="2"/>
  <c r="R1160" i="2"/>
  <c r="Q1160" i="2"/>
  <c r="S1159" i="2"/>
  <c r="R1159" i="2"/>
  <c r="Q1159" i="2"/>
  <c r="S1158" i="2"/>
  <c r="R1158" i="2"/>
  <c r="Q1158" i="2"/>
  <c r="S1157" i="2"/>
  <c r="R1157" i="2"/>
  <c r="Q1157" i="2"/>
  <c r="S1156" i="2"/>
  <c r="R1156" i="2"/>
  <c r="Q1156" i="2"/>
  <c r="S1155" i="2"/>
  <c r="R1155" i="2"/>
  <c r="Q1155" i="2"/>
  <c r="S1154" i="2"/>
  <c r="R1154" i="2"/>
  <c r="Q1154" i="2"/>
  <c r="S1153" i="2"/>
  <c r="R1153" i="2"/>
  <c r="Q1153" i="2"/>
  <c r="S1152" i="2"/>
  <c r="R1152" i="2"/>
  <c r="Q1152" i="2"/>
  <c r="S1151" i="2"/>
  <c r="R1151" i="2"/>
  <c r="Q1151" i="2"/>
  <c r="S1150" i="2"/>
  <c r="R1150" i="2"/>
  <c r="Q1150" i="2"/>
  <c r="S1149" i="2"/>
  <c r="R1149" i="2"/>
  <c r="Q1149" i="2"/>
  <c r="S1148" i="2"/>
  <c r="R1148" i="2"/>
  <c r="Q1148" i="2"/>
  <c r="S1147" i="2"/>
  <c r="R1147" i="2"/>
  <c r="Q1147" i="2"/>
  <c r="S1146" i="2"/>
  <c r="R1146" i="2"/>
  <c r="Q1146" i="2"/>
  <c r="S1145" i="2"/>
  <c r="R1145" i="2"/>
  <c r="Q1145" i="2"/>
  <c r="S1144" i="2"/>
  <c r="R1144" i="2"/>
  <c r="Q1144" i="2"/>
  <c r="S1143" i="2"/>
  <c r="R1143" i="2"/>
  <c r="Q1143" i="2"/>
  <c r="S1142" i="2"/>
  <c r="R1142" i="2"/>
  <c r="Q1142" i="2"/>
  <c r="S1141" i="2"/>
  <c r="R1141" i="2"/>
  <c r="Q1141" i="2"/>
  <c r="S1140" i="2"/>
  <c r="R1140" i="2"/>
  <c r="Q1140" i="2"/>
  <c r="S1139" i="2"/>
  <c r="R1139" i="2"/>
  <c r="Q1139" i="2"/>
  <c r="S1138" i="2"/>
  <c r="R1138" i="2"/>
  <c r="Q1138" i="2"/>
  <c r="S1137" i="2"/>
  <c r="R1137" i="2"/>
  <c r="Q1137" i="2"/>
  <c r="S1136" i="2"/>
  <c r="R1136" i="2"/>
  <c r="Q1136" i="2"/>
  <c r="S1135" i="2"/>
  <c r="R1135" i="2"/>
  <c r="Q1135" i="2"/>
  <c r="S1134" i="2"/>
  <c r="R1134" i="2"/>
  <c r="Q1134" i="2"/>
  <c r="S1133" i="2"/>
  <c r="R1133" i="2"/>
  <c r="Q1133" i="2"/>
  <c r="S1132" i="2"/>
  <c r="R1132" i="2"/>
  <c r="Q1132" i="2"/>
  <c r="S1131" i="2"/>
  <c r="R1131" i="2"/>
  <c r="Q1131" i="2"/>
  <c r="S1130" i="2"/>
  <c r="R1130" i="2"/>
  <c r="Q1130" i="2"/>
  <c r="S1129" i="2"/>
  <c r="R1129" i="2"/>
  <c r="Q1129" i="2"/>
  <c r="S1128" i="2"/>
  <c r="R1128" i="2"/>
  <c r="Q1128" i="2"/>
  <c r="S1127" i="2"/>
  <c r="R1127" i="2"/>
  <c r="Q1127" i="2"/>
  <c r="S1126" i="2"/>
  <c r="R1126" i="2"/>
  <c r="Q1126" i="2"/>
  <c r="S1125" i="2"/>
  <c r="R1125" i="2"/>
  <c r="Q1125" i="2"/>
  <c r="S1124" i="2"/>
  <c r="R1124" i="2"/>
  <c r="Q1124" i="2"/>
  <c r="S1123" i="2"/>
  <c r="R1123" i="2"/>
  <c r="Q1123" i="2"/>
  <c r="S1122" i="2"/>
  <c r="R1122" i="2"/>
  <c r="Q1122" i="2"/>
  <c r="S1121" i="2"/>
  <c r="R1121" i="2"/>
  <c r="Q1121" i="2"/>
  <c r="S1120" i="2"/>
  <c r="R1120" i="2"/>
  <c r="Q1120" i="2"/>
  <c r="S1119" i="2"/>
  <c r="R1119" i="2"/>
  <c r="Q1119" i="2"/>
  <c r="S1118" i="2"/>
  <c r="R1118" i="2"/>
  <c r="Q1118" i="2"/>
  <c r="S1117" i="2"/>
  <c r="R1117" i="2"/>
  <c r="Q1117" i="2"/>
  <c r="S1116" i="2"/>
  <c r="R1116" i="2"/>
  <c r="Q1116" i="2"/>
  <c r="S1115" i="2"/>
  <c r="R1115" i="2"/>
  <c r="Q1115" i="2"/>
  <c r="S1114" i="2"/>
  <c r="R1114" i="2"/>
  <c r="Q1114" i="2"/>
  <c r="S1113" i="2"/>
  <c r="R1113" i="2"/>
  <c r="Q1113" i="2"/>
  <c r="S1112" i="2"/>
  <c r="R1112" i="2"/>
  <c r="Q1112" i="2"/>
  <c r="S1111" i="2"/>
  <c r="R1111" i="2"/>
  <c r="Q1111" i="2"/>
  <c r="S1110" i="2"/>
  <c r="R1110" i="2"/>
  <c r="Q1110" i="2"/>
  <c r="S1109" i="2"/>
  <c r="R1109" i="2"/>
  <c r="Q1109" i="2"/>
  <c r="S1108" i="2"/>
  <c r="R1108" i="2"/>
  <c r="Q1108" i="2"/>
  <c r="S1107" i="2"/>
  <c r="R1107" i="2"/>
  <c r="Q1107" i="2"/>
  <c r="S1106" i="2"/>
  <c r="R1106" i="2"/>
  <c r="Q1106" i="2"/>
  <c r="S1105" i="2"/>
  <c r="R1105" i="2"/>
  <c r="Q1105" i="2"/>
  <c r="S1104" i="2"/>
  <c r="R1104" i="2"/>
  <c r="Q1104" i="2"/>
  <c r="S1103" i="2"/>
  <c r="R1103" i="2"/>
  <c r="Q1103" i="2"/>
  <c r="S1102" i="2"/>
  <c r="R1102" i="2"/>
  <c r="Q1102" i="2"/>
  <c r="S1101" i="2"/>
  <c r="R1101" i="2"/>
  <c r="Q1101" i="2"/>
  <c r="S1100" i="2"/>
  <c r="R1100" i="2"/>
  <c r="Q1100" i="2"/>
  <c r="S1099" i="2"/>
  <c r="R1099" i="2"/>
  <c r="Q1099" i="2"/>
  <c r="S1098" i="2"/>
  <c r="R1098" i="2"/>
  <c r="Q1098" i="2"/>
  <c r="S1097" i="2"/>
  <c r="R1097" i="2"/>
  <c r="Q1097" i="2"/>
  <c r="S1096" i="2"/>
  <c r="R1096" i="2"/>
  <c r="Q1096" i="2"/>
  <c r="S1095" i="2"/>
  <c r="R1095" i="2"/>
  <c r="Q1095" i="2"/>
  <c r="S1094" i="2"/>
  <c r="R1094" i="2"/>
  <c r="Q1094" i="2"/>
  <c r="S1093" i="2"/>
  <c r="R1093" i="2"/>
  <c r="Q1093" i="2"/>
  <c r="S1092" i="2"/>
  <c r="R1092" i="2"/>
  <c r="Q1092" i="2"/>
  <c r="S1091" i="2"/>
  <c r="R1091" i="2"/>
  <c r="Q1091" i="2"/>
  <c r="S1090" i="2"/>
  <c r="R1090" i="2"/>
  <c r="Q1090" i="2"/>
  <c r="S1089" i="2"/>
  <c r="R1089" i="2"/>
  <c r="Q1089" i="2"/>
  <c r="S1088" i="2"/>
  <c r="R1088" i="2"/>
  <c r="Q1088" i="2"/>
  <c r="S1087" i="2"/>
  <c r="R1087" i="2"/>
  <c r="Q1087" i="2"/>
  <c r="S1086" i="2"/>
  <c r="R1086" i="2"/>
  <c r="Q1086" i="2"/>
  <c r="S1085" i="2"/>
  <c r="R1085" i="2"/>
  <c r="Q1085" i="2"/>
  <c r="S1084" i="2"/>
  <c r="R1084" i="2"/>
  <c r="Q1084" i="2"/>
  <c r="S1083" i="2"/>
  <c r="R1083" i="2"/>
  <c r="Q1083" i="2"/>
  <c r="S1082" i="2"/>
  <c r="R1082" i="2"/>
  <c r="Q1082" i="2"/>
  <c r="S1081" i="2"/>
  <c r="R1081" i="2"/>
  <c r="Q1081" i="2"/>
  <c r="S1080" i="2"/>
  <c r="R1080" i="2"/>
  <c r="Q1080" i="2"/>
  <c r="S1079" i="2"/>
  <c r="R1079" i="2"/>
  <c r="Q1079" i="2"/>
  <c r="S1078" i="2"/>
  <c r="R1078" i="2"/>
  <c r="Q1078" i="2"/>
  <c r="S1077" i="2"/>
  <c r="R1077" i="2"/>
  <c r="Q1077" i="2"/>
  <c r="S1076" i="2"/>
  <c r="R1076" i="2"/>
  <c r="Q1076" i="2"/>
  <c r="S1075" i="2"/>
  <c r="R1075" i="2"/>
  <c r="Q1075" i="2"/>
  <c r="S1074" i="2"/>
  <c r="R1074" i="2"/>
  <c r="Q1074" i="2"/>
  <c r="S1073" i="2"/>
  <c r="R1073" i="2"/>
  <c r="Q1073" i="2"/>
  <c r="S1072" i="2"/>
  <c r="R1072" i="2"/>
  <c r="Q1072" i="2"/>
  <c r="S1071" i="2"/>
  <c r="R1071" i="2"/>
  <c r="Q1071" i="2"/>
  <c r="S1070" i="2"/>
  <c r="R1070" i="2"/>
  <c r="Q1070" i="2"/>
  <c r="S1069" i="2"/>
  <c r="R1069" i="2"/>
  <c r="Q1069" i="2"/>
  <c r="S1068" i="2"/>
  <c r="R1068" i="2"/>
  <c r="Q1068" i="2"/>
  <c r="S1067" i="2"/>
  <c r="R1067" i="2"/>
  <c r="Q1067" i="2"/>
  <c r="S1066" i="2"/>
  <c r="R1066" i="2"/>
  <c r="Q1066" i="2"/>
  <c r="S1065" i="2"/>
  <c r="R1065" i="2"/>
  <c r="Q1065" i="2"/>
  <c r="S1064" i="2"/>
  <c r="R1064" i="2"/>
  <c r="Q1064" i="2"/>
  <c r="S1063" i="2"/>
  <c r="R1063" i="2"/>
  <c r="Q1063" i="2"/>
  <c r="S1062" i="2"/>
  <c r="R1062" i="2"/>
  <c r="Q1062" i="2"/>
  <c r="S1061" i="2"/>
  <c r="R1061" i="2"/>
  <c r="Q1061" i="2"/>
  <c r="S1060" i="2"/>
  <c r="R1060" i="2"/>
  <c r="Q1060" i="2"/>
  <c r="S1059" i="2"/>
  <c r="R1059" i="2"/>
  <c r="Q1059" i="2"/>
  <c r="S1058" i="2"/>
  <c r="R1058" i="2"/>
  <c r="Q1058" i="2"/>
  <c r="S1057" i="2"/>
  <c r="R1057" i="2"/>
  <c r="Q1057" i="2"/>
  <c r="S1056" i="2"/>
  <c r="R1056" i="2"/>
  <c r="Q1056" i="2"/>
  <c r="S1055" i="2"/>
  <c r="R1055" i="2"/>
  <c r="Q1055" i="2"/>
  <c r="S1054" i="2"/>
  <c r="R1054" i="2"/>
  <c r="Q1054" i="2"/>
  <c r="S1053" i="2"/>
  <c r="R1053" i="2"/>
  <c r="Q1053" i="2"/>
  <c r="S1052" i="2"/>
  <c r="R1052" i="2"/>
  <c r="Q1052" i="2"/>
  <c r="S1051" i="2"/>
  <c r="R1051" i="2"/>
  <c r="Q1051" i="2"/>
  <c r="S1050" i="2"/>
  <c r="R1050" i="2"/>
  <c r="Q1050" i="2"/>
  <c r="S1049" i="2"/>
  <c r="R1049" i="2"/>
  <c r="Q1049" i="2"/>
  <c r="S1048" i="2"/>
  <c r="R1048" i="2"/>
  <c r="Q1048" i="2"/>
  <c r="S1047" i="2"/>
  <c r="R1047" i="2"/>
  <c r="Q1047" i="2"/>
  <c r="S1046" i="2"/>
  <c r="R1046" i="2"/>
  <c r="Q1046" i="2"/>
  <c r="S1045" i="2"/>
  <c r="R1045" i="2"/>
  <c r="Q1045" i="2"/>
  <c r="S1044" i="2"/>
  <c r="R1044" i="2"/>
  <c r="Q1044" i="2"/>
  <c r="S1043" i="2"/>
  <c r="R1043" i="2"/>
  <c r="Q1043" i="2"/>
  <c r="S1042" i="2"/>
  <c r="R1042" i="2"/>
  <c r="Q1042" i="2"/>
  <c r="S1041" i="2"/>
  <c r="R1041" i="2"/>
  <c r="Q1041" i="2"/>
  <c r="S1040" i="2"/>
  <c r="R1040" i="2"/>
  <c r="Q1040" i="2"/>
  <c r="S1039" i="2"/>
  <c r="R1039" i="2"/>
  <c r="Q1039" i="2"/>
  <c r="S1038" i="2"/>
  <c r="R1038" i="2"/>
  <c r="Q1038" i="2"/>
  <c r="S1037" i="2"/>
  <c r="R1037" i="2"/>
  <c r="Q1037" i="2"/>
  <c r="S1036" i="2"/>
  <c r="R1036" i="2"/>
  <c r="Q1036" i="2"/>
  <c r="S1035" i="2"/>
  <c r="R1035" i="2"/>
  <c r="Q1035" i="2"/>
  <c r="S1034" i="2"/>
  <c r="R1034" i="2"/>
  <c r="Q1034" i="2"/>
  <c r="S1033" i="2"/>
  <c r="R1033" i="2"/>
  <c r="Q1033" i="2"/>
  <c r="S1032" i="2"/>
  <c r="R1032" i="2"/>
  <c r="Q1032" i="2"/>
  <c r="S1031" i="2"/>
  <c r="R1031" i="2"/>
  <c r="Q1031" i="2"/>
  <c r="S1030" i="2"/>
  <c r="R1030" i="2"/>
  <c r="Q1030" i="2"/>
  <c r="S1029" i="2"/>
  <c r="R1029" i="2"/>
  <c r="Q1029" i="2"/>
  <c r="S1028" i="2"/>
  <c r="R1028" i="2"/>
  <c r="Q1028" i="2"/>
  <c r="S1027" i="2"/>
  <c r="R1027" i="2"/>
  <c r="Q1027" i="2"/>
  <c r="S1026" i="2"/>
  <c r="R1026" i="2"/>
  <c r="Q1026" i="2"/>
  <c r="S1025" i="2"/>
  <c r="R1025" i="2"/>
  <c r="Q1025" i="2"/>
  <c r="S1024" i="2"/>
  <c r="R1024" i="2"/>
  <c r="Q1024" i="2"/>
  <c r="S1023" i="2"/>
  <c r="R1023" i="2"/>
  <c r="Q1023" i="2"/>
  <c r="S1022" i="2"/>
  <c r="R1022" i="2"/>
  <c r="Q1022" i="2"/>
  <c r="S1021" i="2"/>
  <c r="R1021" i="2"/>
  <c r="Q1021" i="2"/>
  <c r="S1020" i="2"/>
  <c r="R1020" i="2"/>
  <c r="Q1020" i="2"/>
  <c r="S1019" i="2"/>
  <c r="R1019" i="2"/>
  <c r="Q1019" i="2"/>
  <c r="S1018" i="2"/>
  <c r="R1018" i="2"/>
  <c r="Q1018" i="2"/>
  <c r="S1017" i="2"/>
  <c r="R1017" i="2"/>
  <c r="Q1017" i="2"/>
  <c r="S1016" i="2"/>
  <c r="R1016" i="2"/>
  <c r="Q1016" i="2"/>
  <c r="S1015" i="2"/>
  <c r="R1015" i="2"/>
  <c r="Q1015" i="2"/>
  <c r="S1014" i="2"/>
  <c r="R1014" i="2"/>
  <c r="Q1014" i="2"/>
  <c r="S1013" i="2"/>
  <c r="R1013" i="2"/>
  <c r="Q1013" i="2"/>
  <c r="S1012" i="2"/>
  <c r="R1012" i="2"/>
  <c r="Q1012" i="2"/>
  <c r="S1011" i="2"/>
  <c r="R1011" i="2"/>
  <c r="Q1011" i="2"/>
  <c r="S1010" i="2"/>
  <c r="R1010" i="2"/>
  <c r="Q1010" i="2"/>
  <c r="S1009" i="2"/>
  <c r="R1009" i="2"/>
  <c r="Q1009" i="2"/>
  <c r="S1008" i="2"/>
  <c r="R1008" i="2"/>
  <c r="Q1008" i="2"/>
  <c r="S1007" i="2"/>
  <c r="R1007" i="2"/>
  <c r="Q1007" i="2"/>
  <c r="S1006" i="2"/>
  <c r="R1006" i="2"/>
  <c r="Q1006" i="2"/>
  <c r="S1005" i="2"/>
  <c r="R1005" i="2"/>
  <c r="Q1005" i="2"/>
  <c r="S1004" i="2"/>
  <c r="R1004" i="2"/>
  <c r="Q1004" i="2"/>
  <c r="S1003" i="2"/>
  <c r="R1003" i="2"/>
  <c r="Q1003" i="2"/>
  <c r="S1002" i="2"/>
  <c r="R1002" i="2"/>
  <c r="Q1002" i="2"/>
  <c r="S1001" i="2"/>
  <c r="R1001" i="2"/>
  <c r="Q1001" i="2"/>
  <c r="S1000" i="2"/>
  <c r="R1000" i="2"/>
  <c r="Q1000" i="2"/>
  <c r="S999" i="2"/>
  <c r="R999" i="2"/>
  <c r="Q999" i="2"/>
  <c r="S998" i="2"/>
  <c r="R998" i="2"/>
  <c r="Q998" i="2"/>
  <c r="S997" i="2"/>
  <c r="R997" i="2"/>
  <c r="Q997" i="2"/>
  <c r="S996" i="2"/>
  <c r="R996" i="2"/>
  <c r="Q996" i="2"/>
  <c r="S995" i="2"/>
  <c r="R995" i="2"/>
  <c r="Q995" i="2"/>
  <c r="S994" i="2"/>
  <c r="R994" i="2"/>
  <c r="Q994" i="2"/>
  <c r="S993" i="2"/>
  <c r="R993" i="2"/>
  <c r="Q993" i="2"/>
  <c r="S992" i="2"/>
  <c r="R992" i="2"/>
  <c r="Q992" i="2"/>
  <c r="S991" i="2"/>
  <c r="R991" i="2"/>
  <c r="Q991" i="2"/>
  <c r="S990" i="2"/>
  <c r="R990" i="2"/>
  <c r="Q990" i="2"/>
  <c r="S989" i="2"/>
  <c r="R989" i="2"/>
  <c r="Q989" i="2"/>
  <c r="S988" i="2"/>
  <c r="R988" i="2"/>
  <c r="Q988" i="2"/>
  <c r="S987" i="2"/>
  <c r="R987" i="2"/>
  <c r="Q987" i="2"/>
  <c r="S986" i="2"/>
  <c r="R986" i="2"/>
  <c r="Q986" i="2"/>
  <c r="S985" i="2"/>
  <c r="R985" i="2"/>
  <c r="Q985" i="2"/>
  <c r="S984" i="2"/>
  <c r="R984" i="2"/>
  <c r="Q984" i="2"/>
  <c r="S983" i="2"/>
  <c r="R983" i="2"/>
  <c r="Q983" i="2"/>
  <c r="S982" i="2"/>
  <c r="R982" i="2"/>
  <c r="Q982" i="2"/>
  <c r="S981" i="2"/>
  <c r="R981" i="2"/>
  <c r="Q981" i="2"/>
  <c r="S980" i="2"/>
  <c r="R980" i="2"/>
  <c r="Q980" i="2"/>
  <c r="S979" i="2"/>
  <c r="R979" i="2"/>
  <c r="Q979" i="2"/>
  <c r="S978" i="2"/>
  <c r="R978" i="2"/>
  <c r="Q978" i="2"/>
  <c r="S977" i="2"/>
  <c r="R977" i="2"/>
  <c r="Q977" i="2"/>
  <c r="S976" i="2"/>
  <c r="R976" i="2"/>
  <c r="Q976" i="2"/>
  <c r="S975" i="2"/>
  <c r="R975" i="2"/>
  <c r="Q975" i="2"/>
  <c r="S974" i="2"/>
  <c r="R974" i="2"/>
  <c r="Q974" i="2"/>
  <c r="S973" i="2"/>
  <c r="R973" i="2"/>
  <c r="Q973" i="2"/>
  <c r="S972" i="2"/>
  <c r="R972" i="2"/>
  <c r="Q972" i="2"/>
  <c r="S971" i="2"/>
  <c r="R971" i="2"/>
  <c r="Q971" i="2"/>
  <c r="S970" i="2"/>
  <c r="R970" i="2"/>
  <c r="Q970" i="2"/>
  <c r="S969" i="2"/>
  <c r="R969" i="2"/>
  <c r="Q969" i="2"/>
  <c r="S968" i="2"/>
  <c r="R968" i="2"/>
  <c r="Q968" i="2"/>
  <c r="S967" i="2"/>
  <c r="R967" i="2"/>
  <c r="Q967" i="2"/>
  <c r="S966" i="2"/>
  <c r="R966" i="2"/>
  <c r="Q966" i="2"/>
  <c r="S965" i="2"/>
  <c r="R965" i="2"/>
  <c r="Q965" i="2"/>
  <c r="S964" i="2"/>
  <c r="R964" i="2"/>
  <c r="Q964" i="2"/>
  <c r="S963" i="2"/>
  <c r="R963" i="2"/>
  <c r="Q963" i="2"/>
  <c r="S962" i="2"/>
  <c r="R962" i="2"/>
  <c r="Q962" i="2"/>
  <c r="S961" i="2"/>
  <c r="R961" i="2"/>
  <c r="Q961" i="2"/>
  <c r="S960" i="2"/>
  <c r="R960" i="2"/>
  <c r="Q960" i="2"/>
  <c r="S959" i="2"/>
  <c r="R959" i="2"/>
  <c r="Q959" i="2"/>
  <c r="S958" i="2"/>
  <c r="R958" i="2"/>
  <c r="Q958" i="2"/>
  <c r="S957" i="2"/>
  <c r="R957" i="2"/>
  <c r="Q957" i="2"/>
  <c r="S956" i="2"/>
  <c r="R956" i="2"/>
  <c r="Q956" i="2"/>
  <c r="S955" i="2"/>
  <c r="R955" i="2"/>
  <c r="Q955" i="2"/>
  <c r="S954" i="2"/>
  <c r="R954" i="2"/>
  <c r="Q954" i="2"/>
  <c r="S953" i="2"/>
  <c r="R953" i="2"/>
  <c r="Q953" i="2"/>
  <c r="S952" i="2"/>
  <c r="R952" i="2"/>
  <c r="Q952" i="2"/>
  <c r="S951" i="2"/>
  <c r="R951" i="2"/>
  <c r="Q951" i="2"/>
  <c r="S950" i="2"/>
  <c r="R950" i="2"/>
  <c r="Q950" i="2"/>
  <c r="S949" i="2"/>
  <c r="R949" i="2"/>
  <c r="Q949" i="2"/>
  <c r="S948" i="2"/>
  <c r="R948" i="2"/>
  <c r="Q948" i="2"/>
  <c r="S947" i="2"/>
  <c r="R947" i="2"/>
  <c r="Q947" i="2"/>
  <c r="S946" i="2"/>
  <c r="R946" i="2"/>
  <c r="Q946" i="2"/>
  <c r="S945" i="2"/>
  <c r="R945" i="2"/>
  <c r="Q945" i="2"/>
  <c r="S944" i="2"/>
  <c r="R944" i="2"/>
  <c r="Q944" i="2"/>
  <c r="S943" i="2"/>
  <c r="R943" i="2"/>
  <c r="Q943" i="2"/>
  <c r="S942" i="2"/>
  <c r="R942" i="2"/>
  <c r="Q942" i="2"/>
  <c r="S941" i="2"/>
  <c r="R941" i="2"/>
  <c r="Q941" i="2"/>
  <c r="S940" i="2"/>
  <c r="R940" i="2"/>
  <c r="Q940" i="2"/>
  <c r="S939" i="2"/>
  <c r="R939" i="2"/>
  <c r="Q939" i="2"/>
  <c r="S938" i="2"/>
  <c r="R938" i="2"/>
  <c r="Q938" i="2"/>
  <c r="S937" i="2"/>
  <c r="R937" i="2"/>
  <c r="Q937" i="2"/>
  <c r="S936" i="2"/>
  <c r="R936" i="2"/>
  <c r="Q936" i="2"/>
  <c r="S935" i="2"/>
  <c r="R935" i="2"/>
  <c r="Q935" i="2"/>
  <c r="S934" i="2"/>
  <c r="R934" i="2"/>
  <c r="Q934" i="2"/>
  <c r="S933" i="2"/>
  <c r="R933" i="2"/>
  <c r="Q933" i="2"/>
  <c r="S932" i="2"/>
  <c r="R932" i="2"/>
  <c r="Q932" i="2"/>
  <c r="S931" i="2"/>
  <c r="R931" i="2"/>
  <c r="Q931" i="2"/>
  <c r="S930" i="2"/>
  <c r="R930" i="2"/>
  <c r="Q930" i="2"/>
  <c r="S929" i="2"/>
  <c r="R929" i="2"/>
  <c r="Q929" i="2"/>
  <c r="S928" i="2"/>
  <c r="R928" i="2"/>
  <c r="Q928" i="2"/>
  <c r="S927" i="2"/>
  <c r="R927" i="2"/>
  <c r="Q927" i="2"/>
  <c r="S926" i="2"/>
  <c r="R926" i="2"/>
  <c r="Q926" i="2"/>
  <c r="S925" i="2"/>
  <c r="R925" i="2"/>
  <c r="Q925" i="2"/>
  <c r="S924" i="2"/>
  <c r="R924" i="2"/>
  <c r="Q924" i="2"/>
  <c r="S923" i="2"/>
  <c r="R923" i="2"/>
  <c r="Q923" i="2"/>
  <c r="S922" i="2"/>
  <c r="R922" i="2"/>
  <c r="Q922" i="2"/>
  <c r="S921" i="2"/>
  <c r="R921" i="2"/>
  <c r="Q921" i="2"/>
  <c r="S920" i="2"/>
  <c r="R920" i="2"/>
  <c r="Q920" i="2"/>
  <c r="S919" i="2"/>
  <c r="R919" i="2"/>
  <c r="Q919" i="2"/>
  <c r="S918" i="2"/>
  <c r="R918" i="2"/>
  <c r="Q918" i="2"/>
  <c r="S917" i="2"/>
  <c r="R917" i="2"/>
  <c r="Q917" i="2"/>
  <c r="S916" i="2"/>
  <c r="R916" i="2"/>
  <c r="Q916" i="2"/>
  <c r="S915" i="2"/>
  <c r="R915" i="2"/>
  <c r="Q915" i="2"/>
  <c r="S914" i="2"/>
  <c r="R914" i="2"/>
  <c r="Q914" i="2"/>
  <c r="S913" i="2"/>
  <c r="R913" i="2"/>
  <c r="Q913" i="2"/>
  <c r="S912" i="2"/>
  <c r="R912" i="2"/>
  <c r="Q912" i="2"/>
  <c r="S911" i="2"/>
  <c r="R911" i="2"/>
  <c r="Q911" i="2"/>
  <c r="S910" i="2"/>
  <c r="R910" i="2"/>
  <c r="Q910" i="2"/>
  <c r="S909" i="2"/>
  <c r="R909" i="2"/>
  <c r="Q909" i="2"/>
  <c r="S908" i="2"/>
  <c r="R908" i="2"/>
  <c r="Q908" i="2"/>
  <c r="S907" i="2"/>
  <c r="R907" i="2"/>
  <c r="Q907" i="2"/>
  <c r="S906" i="2"/>
  <c r="R906" i="2"/>
  <c r="Q906" i="2"/>
  <c r="S905" i="2"/>
  <c r="R905" i="2"/>
  <c r="Q905" i="2"/>
  <c r="S904" i="2"/>
  <c r="R904" i="2"/>
  <c r="Q904" i="2"/>
  <c r="S903" i="2"/>
  <c r="R903" i="2"/>
  <c r="Q903" i="2"/>
  <c r="S902" i="2"/>
  <c r="R902" i="2"/>
  <c r="Q902" i="2"/>
  <c r="S901" i="2"/>
  <c r="R901" i="2"/>
  <c r="Q901" i="2"/>
  <c r="S900" i="2"/>
  <c r="R900" i="2"/>
  <c r="Q900" i="2"/>
  <c r="S899" i="2"/>
  <c r="R899" i="2"/>
  <c r="Q899" i="2"/>
  <c r="S898" i="2"/>
  <c r="R898" i="2"/>
  <c r="Q898" i="2"/>
  <c r="S897" i="2"/>
  <c r="R897" i="2"/>
  <c r="Q897" i="2"/>
  <c r="S896" i="2"/>
  <c r="R896" i="2"/>
  <c r="Q896" i="2"/>
  <c r="S895" i="2"/>
  <c r="R895" i="2"/>
  <c r="Q895" i="2"/>
  <c r="S894" i="2"/>
  <c r="R894" i="2"/>
  <c r="Q894" i="2"/>
  <c r="S893" i="2"/>
  <c r="R893" i="2"/>
  <c r="Q893" i="2"/>
  <c r="S892" i="2"/>
  <c r="R892" i="2"/>
  <c r="Q892" i="2"/>
  <c r="S891" i="2"/>
  <c r="R891" i="2"/>
  <c r="Q891" i="2"/>
  <c r="S890" i="2"/>
  <c r="R890" i="2"/>
  <c r="Q890" i="2"/>
  <c r="S889" i="2"/>
  <c r="R889" i="2"/>
  <c r="Q889" i="2"/>
  <c r="S888" i="2"/>
  <c r="R888" i="2"/>
  <c r="Q888" i="2"/>
  <c r="S887" i="2"/>
  <c r="R887" i="2"/>
  <c r="Q887" i="2"/>
  <c r="S886" i="2"/>
  <c r="R886" i="2"/>
  <c r="Q886" i="2"/>
  <c r="S885" i="2"/>
  <c r="R885" i="2"/>
  <c r="Q885" i="2"/>
  <c r="S884" i="2"/>
  <c r="R884" i="2"/>
  <c r="Q884" i="2"/>
  <c r="S883" i="2"/>
  <c r="R883" i="2"/>
  <c r="Q883" i="2"/>
  <c r="S882" i="2"/>
  <c r="R882" i="2"/>
  <c r="Q882" i="2"/>
  <c r="S881" i="2"/>
  <c r="R881" i="2"/>
  <c r="Q881" i="2"/>
  <c r="S880" i="2"/>
  <c r="R880" i="2"/>
  <c r="Q880" i="2"/>
  <c r="S879" i="2"/>
  <c r="R879" i="2"/>
  <c r="Q879" i="2"/>
  <c r="S878" i="2"/>
  <c r="R878" i="2"/>
  <c r="Q878" i="2"/>
  <c r="S877" i="2"/>
  <c r="R877" i="2"/>
  <c r="Q877" i="2"/>
  <c r="S876" i="2"/>
  <c r="R876" i="2"/>
  <c r="Q876" i="2"/>
  <c r="S875" i="2"/>
  <c r="R875" i="2"/>
  <c r="Q875" i="2"/>
  <c r="S874" i="2"/>
  <c r="R874" i="2"/>
  <c r="Q874" i="2"/>
  <c r="S873" i="2"/>
  <c r="R873" i="2"/>
  <c r="Q873" i="2"/>
  <c r="S872" i="2"/>
  <c r="R872" i="2"/>
  <c r="Q872" i="2"/>
  <c r="S871" i="2"/>
  <c r="R871" i="2"/>
  <c r="Q871" i="2"/>
  <c r="S870" i="2"/>
  <c r="R870" i="2"/>
  <c r="Q870" i="2"/>
  <c r="S869" i="2"/>
  <c r="R869" i="2"/>
  <c r="Q869" i="2"/>
  <c r="S868" i="2"/>
  <c r="R868" i="2"/>
  <c r="Q868" i="2"/>
  <c r="S867" i="2"/>
  <c r="R867" i="2"/>
  <c r="Q867" i="2"/>
  <c r="S866" i="2"/>
  <c r="R866" i="2"/>
  <c r="Q866" i="2"/>
  <c r="S865" i="2"/>
  <c r="R865" i="2"/>
  <c r="Q865" i="2"/>
  <c r="S864" i="2"/>
  <c r="R864" i="2"/>
  <c r="Q864" i="2"/>
  <c r="S863" i="2"/>
  <c r="R863" i="2"/>
  <c r="Q863" i="2"/>
  <c r="S862" i="2"/>
  <c r="R862" i="2"/>
  <c r="Q862" i="2"/>
  <c r="S861" i="2"/>
  <c r="R861" i="2"/>
  <c r="Q861" i="2"/>
  <c r="S860" i="2"/>
  <c r="R860" i="2"/>
  <c r="Q860" i="2"/>
  <c r="S859" i="2"/>
  <c r="R859" i="2"/>
  <c r="Q859" i="2"/>
  <c r="S858" i="2"/>
  <c r="R858" i="2"/>
  <c r="Q858" i="2"/>
  <c r="S857" i="2"/>
  <c r="R857" i="2"/>
  <c r="Q857" i="2"/>
  <c r="S856" i="2"/>
  <c r="R856" i="2"/>
  <c r="Q856" i="2"/>
  <c r="S855" i="2"/>
  <c r="R855" i="2"/>
  <c r="Q855" i="2"/>
  <c r="S854" i="2"/>
  <c r="R854" i="2"/>
  <c r="Q854" i="2"/>
  <c r="S853" i="2"/>
  <c r="R853" i="2"/>
  <c r="Q853" i="2"/>
  <c r="S852" i="2"/>
  <c r="R852" i="2"/>
  <c r="Q852" i="2"/>
  <c r="S851" i="2"/>
  <c r="R851" i="2"/>
  <c r="Q851" i="2"/>
  <c r="S850" i="2"/>
  <c r="R850" i="2"/>
  <c r="Q850" i="2"/>
  <c r="S849" i="2"/>
  <c r="R849" i="2"/>
  <c r="Q849" i="2"/>
  <c r="S848" i="2"/>
  <c r="R848" i="2"/>
  <c r="Q848" i="2"/>
  <c r="S847" i="2"/>
  <c r="R847" i="2"/>
  <c r="Q847" i="2"/>
  <c r="S846" i="2"/>
  <c r="R846" i="2"/>
  <c r="Q846" i="2"/>
  <c r="S845" i="2"/>
  <c r="R845" i="2"/>
  <c r="Q845" i="2"/>
  <c r="S844" i="2"/>
  <c r="R844" i="2"/>
  <c r="Q844" i="2"/>
  <c r="S843" i="2"/>
  <c r="R843" i="2"/>
  <c r="Q843" i="2"/>
  <c r="S842" i="2"/>
  <c r="R842" i="2"/>
  <c r="Q842" i="2"/>
  <c r="S841" i="2"/>
  <c r="R841" i="2"/>
  <c r="Q841" i="2"/>
  <c r="S840" i="2"/>
  <c r="R840" i="2"/>
  <c r="Q840" i="2"/>
  <c r="S839" i="2"/>
  <c r="R839" i="2"/>
  <c r="Q839" i="2"/>
  <c r="S838" i="2"/>
  <c r="R838" i="2"/>
  <c r="Q838" i="2"/>
  <c r="S837" i="2"/>
  <c r="R837" i="2"/>
  <c r="Q837" i="2"/>
  <c r="S836" i="2"/>
  <c r="R836" i="2"/>
  <c r="Q836" i="2"/>
  <c r="S835" i="2"/>
  <c r="R835" i="2"/>
  <c r="Q835" i="2"/>
  <c r="S834" i="2"/>
  <c r="R834" i="2"/>
  <c r="Q834" i="2"/>
  <c r="S833" i="2"/>
  <c r="R833" i="2"/>
  <c r="Q833" i="2"/>
  <c r="S832" i="2"/>
  <c r="R832" i="2"/>
  <c r="Q832" i="2"/>
  <c r="S831" i="2"/>
  <c r="R831" i="2"/>
  <c r="Q831" i="2"/>
  <c r="S830" i="2"/>
  <c r="R830" i="2"/>
  <c r="Q830" i="2"/>
  <c r="S829" i="2"/>
  <c r="R829" i="2"/>
  <c r="Q829" i="2"/>
  <c r="S828" i="2"/>
  <c r="R828" i="2"/>
  <c r="Q828" i="2"/>
  <c r="S827" i="2"/>
  <c r="R827" i="2"/>
  <c r="Q827" i="2"/>
  <c r="S826" i="2"/>
  <c r="R826" i="2"/>
  <c r="Q826" i="2"/>
  <c r="S825" i="2"/>
  <c r="R825" i="2"/>
  <c r="Q825" i="2"/>
  <c r="S824" i="2"/>
  <c r="R824" i="2"/>
  <c r="Q824" i="2"/>
  <c r="S823" i="2"/>
  <c r="R823" i="2"/>
  <c r="Q823" i="2"/>
  <c r="S822" i="2"/>
  <c r="R822" i="2"/>
  <c r="Q822" i="2"/>
  <c r="S821" i="2"/>
  <c r="R821" i="2"/>
  <c r="Q821" i="2"/>
  <c r="S820" i="2"/>
  <c r="R820" i="2"/>
  <c r="Q820" i="2"/>
  <c r="S819" i="2"/>
  <c r="R819" i="2"/>
  <c r="Q819" i="2"/>
  <c r="S818" i="2"/>
  <c r="R818" i="2"/>
  <c r="Q818" i="2"/>
  <c r="S817" i="2"/>
  <c r="R817" i="2"/>
  <c r="Q817" i="2"/>
  <c r="S816" i="2"/>
  <c r="R816" i="2"/>
  <c r="Q816" i="2"/>
  <c r="S815" i="2"/>
  <c r="R815" i="2"/>
  <c r="Q815" i="2"/>
  <c r="S814" i="2"/>
  <c r="R814" i="2"/>
  <c r="Q814" i="2"/>
  <c r="S813" i="2"/>
  <c r="R813" i="2"/>
  <c r="Q813" i="2"/>
  <c r="S812" i="2"/>
  <c r="R812" i="2"/>
  <c r="Q812" i="2"/>
  <c r="S811" i="2"/>
  <c r="R811" i="2"/>
  <c r="Q811" i="2"/>
  <c r="S810" i="2"/>
  <c r="R810" i="2"/>
  <c r="Q810" i="2"/>
  <c r="S809" i="2"/>
  <c r="R809" i="2"/>
  <c r="Q809" i="2"/>
  <c r="S808" i="2"/>
  <c r="R808" i="2"/>
  <c r="Q808" i="2"/>
  <c r="S807" i="2"/>
  <c r="R807" i="2"/>
  <c r="Q807" i="2"/>
  <c r="S806" i="2"/>
  <c r="R806" i="2"/>
  <c r="Q806" i="2"/>
  <c r="S805" i="2"/>
  <c r="R805" i="2"/>
  <c r="Q805" i="2"/>
  <c r="S804" i="2"/>
  <c r="R804" i="2"/>
  <c r="Q804" i="2"/>
  <c r="S803" i="2"/>
  <c r="R803" i="2"/>
  <c r="Q803" i="2"/>
  <c r="S802" i="2"/>
  <c r="R802" i="2"/>
  <c r="Q802" i="2"/>
  <c r="S801" i="2"/>
  <c r="R801" i="2"/>
  <c r="Q801" i="2"/>
  <c r="S800" i="2"/>
  <c r="R800" i="2"/>
  <c r="Q800" i="2"/>
  <c r="S799" i="2"/>
  <c r="R799" i="2"/>
  <c r="Q799" i="2"/>
  <c r="S798" i="2"/>
  <c r="R798" i="2"/>
  <c r="Q798" i="2"/>
  <c r="S797" i="2"/>
  <c r="R797" i="2"/>
  <c r="Q797" i="2"/>
  <c r="S796" i="2"/>
  <c r="R796" i="2"/>
  <c r="Q796" i="2"/>
  <c r="S795" i="2"/>
  <c r="R795" i="2"/>
  <c r="Q795" i="2"/>
  <c r="S794" i="2"/>
  <c r="R794" i="2"/>
  <c r="Q794" i="2"/>
  <c r="S793" i="2"/>
  <c r="R793" i="2"/>
  <c r="Q793" i="2"/>
  <c r="S792" i="2"/>
  <c r="R792" i="2"/>
  <c r="Q792" i="2"/>
  <c r="S791" i="2"/>
  <c r="R791" i="2"/>
  <c r="Q791" i="2"/>
  <c r="S790" i="2"/>
  <c r="R790" i="2"/>
  <c r="Q790" i="2"/>
  <c r="S789" i="2"/>
  <c r="R789" i="2"/>
  <c r="Q789" i="2"/>
  <c r="S788" i="2"/>
  <c r="R788" i="2"/>
  <c r="Q788" i="2"/>
  <c r="S787" i="2"/>
  <c r="R787" i="2"/>
  <c r="Q787" i="2"/>
  <c r="S786" i="2"/>
  <c r="R786" i="2"/>
  <c r="Q786" i="2"/>
  <c r="S785" i="2"/>
  <c r="R785" i="2"/>
  <c r="Q785" i="2"/>
  <c r="S784" i="2"/>
  <c r="R784" i="2"/>
  <c r="Q784" i="2"/>
  <c r="S783" i="2"/>
  <c r="R783" i="2"/>
  <c r="Q783" i="2"/>
  <c r="S782" i="2"/>
  <c r="R782" i="2"/>
  <c r="Q782" i="2"/>
  <c r="S781" i="2"/>
  <c r="R781" i="2"/>
  <c r="Q781" i="2"/>
  <c r="S780" i="2"/>
  <c r="R780" i="2"/>
  <c r="Q780" i="2"/>
  <c r="S779" i="2"/>
  <c r="R779" i="2"/>
  <c r="Q779" i="2"/>
  <c r="S778" i="2"/>
  <c r="R778" i="2"/>
  <c r="Q778" i="2"/>
  <c r="S777" i="2"/>
  <c r="R777" i="2"/>
  <c r="Q777" i="2"/>
  <c r="S776" i="2"/>
  <c r="R776" i="2"/>
  <c r="Q776" i="2"/>
  <c r="S775" i="2"/>
  <c r="R775" i="2"/>
  <c r="Q775" i="2"/>
  <c r="S774" i="2"/>
  <c r="R774" i="2"/>
  <c r="Q774" i="2"/>
  <c r="S773" i="2"/>
  <c r="R773" i="2"/>
  <c r="Q773" i="2"/>
  <c r="S772" i="2"/>
  <c r="R772" i="2"/>
  <c r="Q772" i="2"/>
  <c r="S771" i="2"/>
  <c r="R771" i="2"/>
  <c r="Q771" i="2"/>
  <c r="S770" i="2"/>
  <c r="R770" i="2"/>
  <c r="Q770" i="2"/>
  <c r="S769" i="2"/>
  <c r="R769" i="2"/>
  <c r="Q769" i="2"/>
  <c r="S768" i="2"/>
  <c r="R768" i="2"/>
  <c r="Q768" i="2"/>
  <c r="S767" i="2"/>
  <c r="R767" i="2"/>
  <c r="Q767" i="2"/>
  <c r="S766" i="2"/>
  <c r="R766" i="2"/>
  <c r="Q766" i="2"/>
  <c r="S765" i="2"/>
  <c r="R765" i="2"/>
  <c r="Q765" i="2"/>
  <c r="S764" i="2"/>
  <c r="R764" i="2"/>
  <c r="Q764" i="2"/>
  <c r="S763" i="2"/>
  <c r="R763" i="2"/>
  <c r="Q763" i="2"/>
  <c r="S762" i="2"/>
  <c r="R762" i="2"/>
  <c r="Q762" i="2"/>
  <c r="S761" i="2"/>
  <c r="R761" i="2"/>
  <c r="Q761" i="2"/>
  <c r="S760" i="2"/>
  <c r="R760" i="2"/>
  <c r="Q760" i="2"/>
  <c r="S759" i="2"/>
  <c r="R759" i="2"/>
  <c r="Q759" i="2"/>
  <c r="S758" i="2"/>
  <c r="R758" i="2"/>
  <c r="Q758" i="2"/>
  <c r="S757" i="2"/>
  <c r="R757" i="2"/>
  <c r="Q757" i="2"/>
  <c r="S756" i="2"/>
  <c r="R756" i="2"/>
  <c r="Q756" i="2"/>
  <c r="S755" i="2"/>
  <c r="R755" i="2"/>
  <c r="Q755" i="2"/>
  <c r="S754" i="2"/>
  <c r="R754" i="2"/>
  <c r="Q754" i="2"/>
  <c r="S753" i="2"/>
  <c r="R753" i="2"/>
  <c r="Q753" i="2"/>
  <c r="S752" i="2"/>
  <c r="R752" i="2"/>
  <c r="Q752" i="2"/>
  <c r="S751" i="2"/>
  <c r="R751" i="2"/>
  <c r="Q751" i="2"/>
  <c r="S750" i="2"/>
  <c r="R750" i="2"/>
  <c r="Q750" i="2"/>
  <c r="S749" i="2"/>
  <c r="R749" i="2"/>
  <c r="Q749" i="2"/>
  <c r="S748" i="2"/>
  <c r="R748" i="2"/>
  <c r="Q748" i="2"/>
  <c r="S747" i="2"/>
  <c r="R747" i="2"/>
  <c r="Q747" i="2"/>
  <c r="S746" i="2"/>
  <c r="R746" i="2"/>
  <c r="Q746" i="2"/>
  <c r="S745" i="2"/>
  <c r="R745" i="2"/>
  <c r="Q745" i="2"/>
  <c r="S744" i="2"/>
  <c r="R744" i="2"/>
  <c r="Q744" i="2"/>
  <c r="S743" i="2"/>
  <c r="R743" i="2"/>
  <c r="Q743" i="2"/>
  <c r="S742" i="2"/>
  <c r="R742" i="2"/>
  <c r="Q742" i="2"/>
  <c r="S741" i="2"/>
  <c r="R741" i="2"/>
  <c r="Q741" i="2"/>
  <c r="S740" i="2"/>
  <c r="R740" i="2"/>
  <c r="Q740" i="2"/>
  <c r="S739" i="2"/>
  <c r="R739" i="2"/>
  <c r="Q739" i="2"/>
  <c r="S738" i="2"/>
  <c r="R738" i="2"/>
  <c r="Q738" i="2"/>
  <c r="S737" i="2"/>
  <c r="R737" i="2"/>
  <c r="Q737" i="2"/>
  <c r="S736" i="2"/>
  <c r="R736" i="2"/>
  <c r="Q736" i="2"/>
  <c r="S735" i="2"/>
  <c r="R735" i="2"/>
  <c r="Q735" i="2"/>
  <c r="S734" i="2"/>
  <c r="R734" i="2"/>
  <c r="Q734" i="2"/>
  <c r="S733" i="2"/>
  <c r="R733" i="2"/>
  <c r="Q733" i="2"/>
  <c r="S732" i="2"/>
  <c r="R732" i="2"/>
  <c r="Q732" i="2"/>
  <c r="S731" i="2"/>
  <c r="R731" i="2"/>
  <c r="Q731" i="2"/>
  <c r="S730" i="2"/>
  <c r="R730" i="2"/>
  <c r="Q730" i="2"/>
  <c r="S729" i="2"/>
  <c r="R729" i="2"/>
  <c r="Q729" i="2"/>
  <c r="S728" i="2"/>
  <c r="R728" i="2"/>
  <c r="Q728" i="2"/>
  <c r="S727" i="2"/>
  <c r="R727" i="2"/>
  <c r="Q727" i="2"/>
  <c r="S726" i="2"/>
  <c r="R726" i="2"/>
  <c r="Q726" i="2"/>
  <c r="S725" i="2"/>
  <c r="R725" i="2"/>
  <c r="Q725" i="2"/>
  <c r="S724" i="2"/>
  <c r="R724" i="2"/>
  <c r="Q724" i="2"/>
  <c r="S723" i="2"/>
  <c r="R723" i="2"/>
  <c r="Q723" i="2"/>
  <c r="S722" i="2"/>
  <c r="R722" i="2"/>
  <c r="Q722" i="2"/>
  <c r="S721" i="2"/>
  <c r="R721" i="2"/>
  <c r="Q721" i="2"/>
  <c r="S720" i="2"/>
  <c r="R720" i="2"/>
  <c r="Q720" i="2"/>
  <c r="S719" i="2"/>
  <c r="R719" i="2"/>
  <c r="Q719" i="2"/>
  <c r="S718" i="2"/>
  <c r="R718" i="2"/>
  <c r="Q718" i="2"/>
  <c r="S717" i="2"/>
  <c r="R717" i="2"/>
  <c r="Q717" i="2"/>
  <c r="S716" i="2"/>
  <c r="R716" i="2"/>
  <c r="Q716" i="2"/>
  <c r="S715" i="2"/>
  <c r="R715" i="2"/>
  <c r="Q715" i="2"/>
  <c r="S714" i="2"/>
  <c r="R714" i="2"/>
  <c r="Q714" i="2"/>
  <c r="S713" i="2"/>
  <c r="R713" i="2"/>
  <c r="Q713" i="2"/>
  <c r="S712" i="2"/>
  <c r="R712" i="2"/>
  <c r="Q712" i="2"/>
  <c r="S711" i="2"/>
  <c r="R711" i="2"/>
  <c r="Q711" i="2"/>
  <c r="S710" i="2"/>
  <c r="R710" i="2"/>
  <c r="Q710" i="2"/>
  <c r="S709" i="2"/>
  <c r="R709" i="2"/>
  <c r="Q709" i="2"/>
  <c r="S708" i="2"/>
  <c r="R708" i="2"/>
  <c r="Q708" i="2"/>
  <c r="S707" i="2"/>
  <c r="R707" i="2"/>
  <c r="Q707" i="2"/>
  <c r="S706" i="2"/>
  <c r="R706" i="2"/>
  <c r="Q706" i="2"/>
  <c r="S705" i="2"/>
  <c r="R705" i="2"/>
  <c r="Q705" i="2"/>
  <c r="S704" i="2"/>
  <c r="R704" i="2"/>
  <c r="Q704" i="2"/>
  <c r="S703" i="2"/>
  <c r="R703" i="2"/>
  <c r="Q703" i="2"/>
  <c r="S702" i="2"/>
  <c r="R702" i="2"/>
  <c r="Q702" i="2"/>
  <c r="S701" i="2"/>
  <c r="R701" i="2"/>
  <c r="Q701" i="2"/>
  <c r="S700" i="2"/>
  <c r="R700" i="2"/>
  <c r="Q700" i="2"/>
  <c r="S699" i="2"/>
  <c r="R699" i="2"/>
  <c r="Q699" i="2"/>
  <c r="S698" i="2"/>
  <c r="R698" i="2"/>
  <c r="Q698" i="2"/>
  <c r="S697" i="2"/>
  <c r="R697" i="2"/>
  <c r="Q697" i="2"/>
  <c r="S696" i="2"/>
  <c r="R696" i="2"/>
  <c r="Q696" i="2"/>
  <c r="S695" i="2"/>
  <c r="R695" i="2"/>
  <c r="Q695" i="2"/>
  <c r="S694" i="2"/>
  <c r="R694" i="2"/>
  <c r="Q694" i="2"/>
  <c r="S693" i="2"/>
  <c r="R693" i="2"/>
  <c r="Q693" i="2"/>
  <c r="S692" i="2"/>
  <c r="R692" i="2"/>
  <c r="Q692" i="2"/>
  <c r="S691" i="2"/>
  <c r="R691" i="2"/>
  <c r="Q691" i="2"/>
  <c r="S690" i="2"/>
  <c r="R690" i="2"/>
  <c r="Q690" i="2"/>
  <c r="S689" i="2"/>
  <c r="R689" i="2"/>
  <c r="Q689" i="2"/>
  <c r="S688" i="2"/>
  <c r="R688" i="2"/>
  <c r="Q688" i="2"/>
  <c r="S687" i="2"/>
  <c r="R687" i="2"/>
  <c r="Q687" i="2"/>
  <c r="S686" i="2"/>
  <c r="R686" i="2"/>
  <c r="Q686" i="2"/>
  <c r="S685" i="2"/>
  <c r="R685" i="2"/>
  <c r="Q685" i="2"/>
  <c r="S684" i="2"/>
  <c r="R684" i="2"/>
  <c r="Q684" i="2"/>
  <c r="S683" i="2"/>
  <c r="R683" i="2"/>
  <c r="Q683" i="2"/>
  <c r="S682" i="2"/>
  <c r="R682" i="2"/>
  <c r="Q682" i="2"/>
  <c r="S681" i="2"/>
  <c r="R681" i="2"/>
  <c r="Q681" i="2"/>
  <c r="S680" i="2"/>
  <c r="R680" i="2"/>
  <c r="Q680" i="2"/>
  <c r="S679" i="2"/>
  <c r="R679" i="2"/>
  <c r="Q679" i="2"/>
  <c r="S678" i="2"/>
  <c r="R678" i="2"/>
  <c r="Q678" i="2"/>
  <c r="S677" i="2"/>
  <c r="R677" i="2"/>
  <c r="Q677" i="2"/>
  <c r="S676" i="2"/>
  <c r="R676" i="2"/>
  <c r="Q676" i="2"/>
  <c r="S675" i="2"/>
  <c r="R675" i="2"/>
  <c r="Q675" i="2"/>
  <c r="S674" i="2"/>
  <c r="R674" i="2"/>
  <c r="Q674" i="2"/>
  <c r="S673" i="2"/>
  <c r="R673" i="2"/>
  <c r="Q673" i="2"/>
  <c r="S672" i="2"/>
  <c r="R672" i="2"/>
  <c r="Q672" i="2"/>
  <c r="S671" i="2"/>
  <c r="R671" i="2"/>
  <c r="Q671" i="2"/>
  <c r="S670" i="2"/>
  <c r="R670" i="2"/>
  <c r="Q670" i="2"/>
  <c r="S669" i="2"/>
  <c r="R669" i="2"/>
  <c r="Q669" i="2"/>
  <c r="S668" i="2"/>
  <c r="R668" i="2"/>
  <c r="Q668" i="2"/>
  <c r="S667" i="2"/>
  <c r="R667" i="2"/>
  <c r="Q667" i="2"/>
  <c r="S666" i="2"/>
  <c r="R666" i="2"/>
  <c r="Q666" i="2"/>
  <c r="S665" i="2"/>
  <c r="R665" i="2"/>
  <c r="Q665" i="2"/>
  <c r="S664" i="2"/>
  <c r="R664" i="2"/>
  <c r="Q664" i="2"/>
  <c r="S663" i="2"/>
  <c r="R663" i="2"/>
  <c r="Q663" i="2"/>
  <c r="S662" i="2"/>
  <c r="R662" i="2"/>
  <c r="Q662" i="2"/>
  <c r="S661" i="2"/>
  <c r="R661" i="2"/>
  <c r="Q661" i="2"/>
  <c r="S660" i="2"/>
  <c r="R660" i="2"/>
  <c r="Q660" i="2"/>
  <c r="S659" i="2"/>
  <c r="R659" i="2"/>
  <c r="Q659" i="2"/>
  <c r="S658" i="2"/>
  <c r="R658" i="2"/>
  <c r="Q658" i="2"/>
  <c r="S657" i="2"/>
  <c r="R657" i="2"/>
  <c r="Q657" i="2"/>
  <c r="S656" i="2"/>
  <c r="R656" i="2"/>
  <c r="Q656" i="2"/>
  <c r="S655" i="2"/>
  <c r="R655" i="2"/>
  <c r="Q655" i="2"/>
  <c r="S654" i="2"/>
  <c r="R654" i="2"/>
  <c r="Q654" i="2"/>
  <c r="S653" i="2"/>
  <c r="R653" i="2"/>
  <c r="Q653" i="2"/>
  <c r="S652" i="2"/>
  <c r="R652" i="2"/>
  <c r="Q652" i="2"/>
  <c r="S651" i="2"/>
  <c r="R651" i="2"/>
  <c r="Q651" i="2"/>
  <c r="S650" i="2"/>
  <c r="R650" i="2"/>
  <c r="Q650" i="2"/>
  <c r="S649" i="2"/>
  <c r="R649" i="2"/>
  <c r="Q649" i="2"/>
  <c r="S648" i="2"/>
  <c r="R648" i="2"/>
  <c r="Q648" i="2"/>
  <c r="S647" i="2"/>
  <c r="R647" i="2"/>
  <c r="Q647" i="2"/>
  <c r="S646" i="2"/>
  <c r="R646" i="2"/>
  <c r="Q646" i="2"/>
  <c r="S645" i="2"/>
  <c r="R645" i="2"/>
  <c r="Q645" i="2"/>
  <c r="S644" i="2"/>
  <c r="R644" i="2"/>
  <c r="Q644" i="2"/>
  <c r="S643" i="2"/>
  <c r="R643" i="2"/>
  <c r="Q643" i="2"/>
  <c r="S642" i="2"/>
  <c r="R642" i="2"/>
  <c r="Q642" i="2"/>
  <c r="S641" i="2"/>
  <c r="R641" i="2"/>
  <c r="Q641" i="2"/>
  <c r="S640" i="2"/>
  <c r="R640" i="2"/>
  <c r="Q640" i="2"/>
  <c r="S639" i="2"/>
  <c r="R639" i="2"/>
  <c r="Q639" i="2"/>
  <c r="S638" i="2"/>
  <c r="R638" i="2"/>
  <c r="Q638" i="2"/>
  <c r="S637" i="2"/>
  <c r="R637" i="2"/>
  <c r="Q637" i="2"/>
  <c r="S636" i="2"/>
  <c r="R636" i="2"/>
  <c r="Q636" i="2"/>
  <c r="S635" i="2"/>
  <c r="R635" i="2"/>
  <c r="Q635" i="2"/>
  <c r="S634" i="2"/>
  <c r="R634" i="2"/>
  <c r="Q634" i="2"/>
  <c r="S633" i="2"/>
  <c r="R633" i="2"/>
  <c r="Q633" i="2"/>
  <c r="S632" i="2"/>
  <c r="R632" i="2"/>
  <c r="Q632" i="2"/>
  <c r="S631" i="2"/>
  <c r="R631" i="2"/>
  <c r="Q631" i="2"/>
  <c r="S630" i="2"/>
  <c r="R630" i="2"/>
  <c r="Q630" i="2"/>
  <c r="S629" i="2"/>
  <c r="R629" i="2"/>
  <c r="Q629" i="2"/>
  <c r="S628" i="2"/>
  <c r="R628" i="2"/>
  <c r="Q628" i="2"/>
  <c r="S627" i="2"/>
  <c r="R627" i="2"/>
  <c r="Q627" i="2"/>
  <c r="S626" i="2"/>
  <c r="R626" i="2"/>
  <c r="Q626" i="2"/>
  <c r="S625" i="2"/>
  <c r="R625" i="2"/>
  <c r="Q625" i="2"/>
  <c r="S624" i="2"/>
  <c r="R624" i="2"/>
  <c r="Q624" i="2"/>
  <c r="S623" i="2"/>
  <c r="R623" i="2"/>
  <c r="Q623" i="2"/>
  <c r="S622" i="2"/>
  <c r="R622" i="2"/>
  <c r="Q622" i="2"/>
  <c r="S621" i="2"/>
  <c r="R621" i="2"/>
  <c r="Q621" i="2"/>
  <c r="S620" i="2"/>
  <c r="R620" i="2"/>
  <c r="Q620" i="2"/>
  <c r="S619" i="2"/>
  <c r="R619" i="2"/>
  <c r="Q619" i="2"/>
  <c r="S618" i="2"/>
  <c r="R618" i="2"/>
  <c r="Q618" i="2"/>
  <c r="S617" i="2"/>
  <c r="R617" i="2"/>
  <c r="Q617" i="2"/>
  <c r="S616" i="2"/>
  <c r="R616" i="2"/>
  <c r="Q616" i="2"/>
  <c r="S615" i="2"/>
  <c r="R615" i="2"/>
  <c r="Q615" i="2"/>
  <c r="S614" i="2"/>
  <c r="R614" i="2"/>
  <c r="Q614" i="2"/>
  <c r="S613" i="2"/>
  <c r="R613" i="2"/>
  <c r="Q613" i="2"/>
  <c r="S612" i="2"/>
  <c r="R612" i="2"/>
  <c r="Q612" i="2"/>
  <c r="S611" i="2"/>
  <c r="R611" i="2"/>
  <c r="Q611" i="2"/>
  <c r="S610" i="2"/>
  <c r="R610" i="2"/>
  <c r="Q610" i="2"/>
  <c r="S609" i="2"/>
  <c r="R609" i="2"/>
  <c r="Q609" i="2"/>
  <c r="S608" i="2"/>
  <c r="R608" i="2"/>
  <c r="Q608" i="2"/>
  <c r="S607" i="2"/>
  <c r="R607" i="2"/>
  <c r="Q607" i="2"/>
  <c r="S606" i="2"/>
  <c r="R606" i="2"/>
  <c r="Q606" i="2"/>
  <c r="S605" i="2"/>
  <c r="R605" i="2"/>
  <c r="Q605" i="2"/>
  <c r="S604" i="2"/>
  <c r="R604" i="2"/>
  <c r="Q604" i="2"/>
  <c r="S603" i="2"/>
  <c r="R603" i="2"/>
  <c r="Q603" i="2"/>
  <c r="S602" i="2"/>
  <c r="R602" i="2"/>
  <c r="Q602" i="2"/>
  <c r="S601" i="2"/>
  <c r="R601" i="2"/>
  <c r="Q601" i="2"/>
  <c r="S600" i="2"/>
  <c r="R600" i="2"/>
  <c r="Q600" i="2"/>
  <c r="S599" i="2"/>
  <c r="R599" i="2"/>
  <c r="Q599" i="2"/>
  <c r="S598" i="2"/>
  <c r="R598" i="2"/>
  <c r="Q598" i="2"/>
  <c r="S597" i="2"/>
  <c r="R597" i="2"/>
  <c r="Q597" i="2"/>
  <c r="S596" i="2"/>
  <c r="R596" i="2"/>
  <c r="Q596" i="2"/>
  <c r="S595" i="2"/>
  <c r="R595" i="2"/>
  <c r="Q595" i="2"/>
  <c r="S594" i="2"/>
  <c r="R594" i="2"/>
  <c r="Q594" i="2"/>
  <c r="S593" i="2"/>
  <c r="R593" i="2"/>
  <c r="Q593" i="2"/>
  <c r="S592" i="2"/>
  <c r="R592" i="2"/>
  <c r="Q592" i="2"/>
  <c r="S591" i="2"/>
  <c r="R591" i="2"/>
  <c r="Q591" i="2"/>
  <c r="S590" i="2"/>
  <c r="R590" i="2"/>
  <c r="Q590" i="2"/>
  <c r="S589" i="2"/>
  <c r="R589" i="2"/>
  <c r="Q589" i="2"/>
  <c r="S588" i="2"/>
  <c r="R588" i="2"/>
  <c r="Q588" i="2"/>
  <c r="S587" i="2"/>
  <c r="R587" i="2"/>
  <c r="Q587" i="2"/>
  <c r="S586" i="2"/>
  <c r="R586" i="2"/>
  <c r="Q586" i="2"/>
  <c r="S585" i="2"/>
  <c r="R585" i="2"/>
  <c r="Q585" i="2"/>
  <c r="S584" i="2"/>
  <c r="R584" i="2"/>
  <c r="Q584" i="2"/>
  <c r="S583" i="2"/>
  <c r="R583" i="2"/>
  <c r="Q583" i="2"/>
  <c r="S582" i="2"/>
  <c r="R582" i="2"/>
  <c r="Q582" i="2"/>
  <c r="S581" i="2"/>
  <c r="R581" i="2"/>
  <c r="Q581" i="2"/>
  <c r="S580" i="2"/>
  <c r="R580" i="2"/>
  <c r="Q580" i="2"/>
  <c r="S579" i="2"/>
  <c r="R579" i="2"/>
  <c r="Q579" i="2"/>
  <c r="S578" i="2"/>
  <c r="R578" i="2"/>
  <c r="Q578" i="2"/>
  <c r="S577" i="2"/>
  <c r="R577" i="2"/>
  <c r="Q577" i="2"/>
  <c r="S576" i="2"/>
  <c r="R576" i="2"/>
  <c r="Q576" i="2"/>
  <c r="S575" i="2"/>
  <c r="R575" i="2"/>
  <c r="Q575" i="2"/>
  <c r="S574" i="2"/>
  <c r="R574" i="2"/>
  <c r="Q574" i="2"/>
  <c r="S573" i="2"/>
  <c r="R573" i="2"/>
  <c r="Q573" i="2"/>
  <c r="S572" i="2"/>
  <c r="R572" i="2"/>
  <c r="Q572" i="2"/>
  <c r="S571" i="2"/>
  <c r="R571" i="2"/>
  <c r="Q571" i="2"/>
  <c r="S570" i="2"/>
  <c r="R570" i="2"/>
  <c r="Q570" i="2"/>
  <c r="S569" i="2"/>
  <c r="R569" i="2"/>
  <c r="Q569" i="2"/>
  <c r="S568" i="2"/>
  <c r="R568" i="2"/>
  <c r="Q568" i="2"/>
  <c r="S567" i="2"/>
  <c r="R567" i="2"/>
  <c r="Q567" i="2"/>
  <c r="S566" i="2"/>
  <c r="R566" i="2"/>
  <c r="Q566" i="2"/>
  <c r="S565" i="2"/>
  <c r="R565" i="2"/>
  <c r="Q565" i="2"/>
  <c r="S564" i="2"/>
  <c r="R564" i="2"/>
  <c r="Q564" i="2"/>
  <c r="S563" i="2"/>
  <c r="R563" i="2"/>
  <c r="Q563" i="2"/>
  <c r="S562" i="2"/>
  <c r="R562" i="2"/>
  <c r="Q562" i="2"/>
  <c r="S561" i="2"/>
  <c r="R561" i="2"/>
  <c r="Q561" i="2"/>
  <c r="S560" i="2"/>
  <c r="R560" i="2"/>
  <c r="Q560" i="2"/>
  <c r="S559" i="2"/>
  <c r="R559" i="2"/>
  <c r="Q559" i="2"/>
  <c r="S558" i="2"/>
  <c r="R558" i="2"/>
  <c r="Q558" i="2"/>
  <c r="S557" i="2"/>
  <c r="R557" i="2"/>
  <c r="Q557" i="2"/>
  <c r="S556" i="2"/>
  <c r="R556" i="2"/>
  <c r="Q556" i="2"/>
  <c r="S555" i="2"/>
  <c r="R555" i="2"/>
  <c r="Q555" i="2"/>
  <c r="S554" i="2"/>
  <c r="R554" i="2"/>
  <c r="Q554" i="2"/>
  <c r="S553" i="2"/>
  <c r="R553" i="2"/>
  <c r="Q553" i="2"/>
  <c r="S552" i="2"/>
  <c r="R552" i="2"/>
  <c r="Q552" i="2"/>
  <c r="S551" i="2"/>
  <c r="R551" i="2"/>
  <c r="Q551" i="2"/>
  <c r="S550" i="2"/>
  <c r="R550" i="2"/>
  <c r="Q550" i="2"/>
  <c r="S549" i="2"/>
  <c r="R549" i="2"/>
  <c r="Q549" i="2"/>
  <c r="S548" i="2"/>
  <c r="R548" i="2"/>
  <c r="Q548" i="2"/>
  <c r="S547" i="2"/>
  <c r="R547" i="2"/>
  <c r="Q547" i="2"/>
  <c r="S546" i="2"/>
  <c r="R546" i="2"/>
  <c r="Q546" i="2"/>
  <c r="S545" i="2"/>
  <c r="R545" i="2"/>
  <c r="Q545" i="2"/>
  <c r="S544" i="2"/>
  <c r="R544" i="2"/>
  <c r="Q544" i="2"/>
  <c r="S543" i="2"/>
  <c r="R543" i="2"/>
  <c r="Q543" i="2"/>
  <c r="S542" i="2"/>
  <c r="R542" i="2"/>
  <c r="Q542" i="2"/>
  <c r="S541" i="2"/>
  <c r="R541" i="2"/>
  <c r="Q541" i="2"/>
  <c r="S540" i="2"/>
  <c r="R540" i="2"/>
  <c r="Q540" i="2"/>
  <c r="S539" i="2"/>
  <c r="R539" i="2"/>
  <c r="Q539" i="2"/>
  <c r="S538" i="2"/>
  <c r="R538" i="2"/>
  <c r="Q538" i="2"/>
  <c r="S537" i="2"/>
  <c r="R537" i="2"/>
  <c r="Q537" i="2"/>
  <c r="S536" i="2"/>
  <c r="R536" i="2"/>
  <c r="Q536" i="2"/>
  <c r="S535" i="2"/>
  <c r="R535" i="2"/>
  <c r="Q535" i="2"/>
  <c r="S534" i="2"/>
  <c r="R534" i="2"/>
  <c r="Q534" i="2"/>
  <c r="S533" i="2"/>
  <c r="R533" i="2"/>
  <c r="Q533" i="2"/>
  <c r="S532" i="2"/>
  <c r="R532" i="2"/>
  <c r="Q532" i="2"/>
  <c r="S531" i="2"/>
  <c r="R531" i="2"/>
  <c r="Q531" i="2"/>
  <c r="S530" i="2"/>
  <c r="R530" i="2"/>
  <c r="Q530" i="2"/>
  <c r="S529" i="2"/>
  <c r="R529" i="2"/>
  <c r="Q529" i="2"/>
  <c r="S528" i="2"/>
  <c r="R528" i="2"/>
  <c r="Q528" i="2"/>
  <c r="S527" i="2"/>
  <c r="R527" i="2"/>
  <c r="Q527" i="2"/>
  <c r="S526" i="2"/>
  <c r="R526" i="2"/>
  <c r="Q526" i="2"/>
  <c r="S525" i="2"/>
  <c r="R525" i="2"/>
  <c r="Q525" i="2"/>
  <c r="S524" i="2"/>
  <c r="R524" i="2"/>
  <c r="Q524" i="2"/>
  <c r="S523" i="2"/>
  <c r="R523" i="2"/>
  <c r="Q523" i="2"/>
  <c r="S522" i="2"/>
  <c r="R522" i="2"/>
  <c r="Q522" i="2"/>
  <c r="S521" i="2"/>
  <c r="R521" i="2"/>
  <c r="Q521" i="2"/>
  <c r="S520" i="2"/>
  <c r="R520" i="2"/>
  <c r="Q520" i="2"/>
  <c r="S519" i="2"/>
  <c r="R519" i="2"/>
  <c r="Q519" i="2"/>
  <c r="S518" i="2"/>
  <c r="R518" i="2"/>
  <c r="Q518" i="2"/>
  <c r="S517" i="2"/>
  <c r="R517" i="2"/>
  <c r="Q517" i="2"/>
  <c r="S516" i="2"/>
  <c r="R516" i="2"/>
  <c r="Q516" i="2"/>
  <c r="S515" i="2"/>
  <c r="R515" i="2"/>
  <c r="Q515" i="2"/>
  <c r="S514" i="2"/>
  <c r="R514" i="2"/>
  <c r="Q514" i="2"/>
  <c r="S513" i="2"/>
  <c r="R513" i="2"/>
  <c r="Q513" i="2"/>
  <c r="S512" i="2"/>
  <c r="R512" i="2"/>
  <c r="Q512" i="2"/>
  <c r="S511" i="2"/>
  <c r="R511" i="2"/>
  <c r="Q511" i="2"/>
  <c r="S510" i="2"/>
  <c r="R510" i="2"/>
  <c r="Q510" i="2"/>
  <c r="S509" i="2"/>
  <c r="R509" i="2"/>
  <c r="Q509" i="2"/>
  <c r="S508" i="2"/>
  <c r="R508" i="2"/>
  <c r="Q508" i="2"/>
  <c r="S507" i="2"/>
  <c r="R507" i="2"/>
  <c r="Q507" i="2"/>
  <c r="S506" i="2"/>
  <c r="R506" i="2"/>
  <c r="Q506" i="2"/>
  <c r="S505" i="2"/>
  <c r="R505" i="2"/>
  <c r="Q505" i="2"/>
  <c r="S504" i="2"/>
  <c r="R504" i="2"/>
  <c r="Q504" i="2"/>
  <c r="S503" i="2"/>
  <c r="R503" i="2"/>
  <c r="Q503" i="2"/>
  <c r="S502" i="2"/>
  <c r="R502" i="2"/>
  <c r="Q502" i="2"/>
  <c r="S501" i="2"/>
  <c r="R501" i="2"/>
  <c r="Q501" i="2"/>
  <c r="S500" i="2"/>
  <c r="R500" i="2"/>
  <c r="Q500" i="2"/>
  <c r="S499" i="2"/>
  <c r="R499" i="2"/>
  <c r="Q499" i="2"/>
  <c r="S498" i="2"/>
  <c r="R498" i="2"/>
  <c r="Q498" i="2"/>
  <c r="S497" i="2"/>
  <c r="R497" i="2"/>
  <c r="Q497" i="2"/>
  <c r="S496" i="2"/>
  <c r="R496" i="2"/>
  <c r="Q496" i="2"/>
  <c r="S495" i="2"/>
  <c r="R495" i="2"/>
  <c r="Q495" i="2"/>
  <c r="S494" i="2"/>
  <c r="R494" i="2"/>
  <c r="Q494" i="2"/>
  <c r="S493" i="2"/>
  <c r="R493" i="2"/>
  <c r="Q493" i="2"/>
  <c r="S492" i="2"/>
  <c r="R492" i="2"/>
  <c r="Q492" i="2"/>
  <c r="S491" i="2"/>
  <c r="R491" i="2"/>
  <c r="Q491" i="2"/>
  <c r="S490" i="2"/>
  <c r="R490" i="2"/>
  <c r="Q490" i="2"/>
  <c r="S489" i="2"/>
  <c r="R489" i="2"/>
  <c r="Q489" i="2"/>
  <c r="S488" i="2"/>
  <c r="R488" i="2"/>
  <c r="Q488" i="2"/>
  <c r="S487" i="2"/>
  <c r="R487" i="2"/>
  <c r="Q487" i="2"/>
  <c r="S486" i="2"/>
  <c r="R486" i="2"/>
  <c r="Q486" i="2"/>
  <c r="S485" i="2"/>
  <c r="R485" i="2"/>
  <c r="Q485" i="2"/>
  <c r="S484" i="2"/>
  <c r="R484" i="2"/>
  <c r="Q484" i="2"/>
  <c r="S483" i="2"/>
  <c r="R483" i="2"/>
  <c r="Q483" i="2"/>
  <c r="S482" i="2"/>
  <c r="R482" i="2"/>
  <c r="Q482" i="2"/>
  <c r="S481" i="2"/>
  <c r="R481" i="2"/>
  <c r="Q481" i="2"/>
  <c r="S480" i="2"/>
  <c r="R480" i="2"/>
  <c r="Q480" i="2"/>
  <c r="S479" i="2"/>
  <c r="R479" i="2"/>
  <c r="Q479" i="2"/>
  <c r="S478" i="2"/>
  <c r="R478" i="2"/>
  <c r="Q478" i="2"/>
  <c r="S477" i="2"/>
  <c r="R477" i="2"/>
  <c r="Q477" i="2"/>
  <c r="S476" i="2"/>
  <c r="R476" i="2"/>
  <c r="Q476" i="2"/>
  <c r="S475" i="2"/>
  <c r="R475" i="2"/>
  <c r="Q475" i="2"/>
  <c r="S474" i="2"/>
  <c r="R474" i="2"/>
  <c r="Q474" i="2"/>
  <c r="S473" i="2"/>
  <c r="R473" i="2"/>
  <c r="Q473" i="2"/>
  <c r="S472" i="2"/>
  <c r="R472" i="2"/>
  <c r="Q472" i="2"/>
  <c r="S471" i="2"/>
  <c r="R471" i="2"/>
  <c r="Q471" i="2"/>
  <c r="S470" i="2"/>
  <c r="R470" i="2"/>
  <c r="Q470" i="2"/>
  <c r="S469" i="2"/>
  <c r="R469" i="2"/>
  <c r="Q469" i="2"/>
  <c r="S468" i="2"/>
  <c r="R468" i="2"/>
  <c r="Q468" i="2"/>
  <c r="S467" i="2"/>
  <c r="R467" i="2"/>
  <c r="Q467" i="2"/>
  <c r="S466" i="2"/>
  <c r="R466" i="2"/>
  <c r="Q466" i="2"/>
  <c r="S465" i="2"/>
  <c r="R465" i="2"/>
  <c r="Q465" i="2"/>
  <c r="S464" i="2"/>
  <c r="R464" i="2"/>
  <c r="Q464" i="2"/>
  <c r="S463" i="2"/>
  <c r="R463" i="2"/>
  <c r="Q463" i="2"/>
  <c r="S462" i="2"/>
  <c r="R462" i="2"/>
  <c r="Q462" i="2"/>
  <c r="S461" i="2"/>
  <c r="R461" i="2"/>
  <c r="Q461" i="2"/>
  <c r="S460" i="2"/>
  <c r="R460" i="2"/>
  <c r="Q460" i="2"/>
  <c r="S459" i="2"/>
  <c r="R459" i="2"/>
  <c r="Q459" i="2"/>
  <c r="S458" i="2"/>
  <c r="R458" i="2"/>
  <c r="Q458" i="2"/>
  <c r="S457" i="2"/>
  <c r="R457" i="2"/>
  <c r="Q457" i="2"/>
  <c r="S456" i="2"/>
  <c r="R456" i="2"/>
  <c r="Q456" i="2"/>
  <c r="S455" i="2"/>
  <c r="R455" i="2"/>
  <c r="Q455" i="2"/>
  <c r="S454" i="2"/>
  <c r="R454" i="2"/>
  <c r="Q454" i="2"/>
  <c r="S453" i="2"/>
  <c r="R453" i="2"/>
  <c r="Q453" i="2"/>
  <c r="S452" i="2"/>
  <c r="R452" i="2"/>
  <c r="Q452" i="2"/>
  <c r="S451" i="2"/>
  <c r="R451" i="2"/>
  <c r="Q451" i="2"/>
  <c r="S450" i="2"/>
  <c r="R450" i="2"/>
  <c r="Q450" i="2"/>
  <c r="S449" i="2"/>
  <c r="R449" i="2"/>
  <c r="Q449" i="2"/>
  <c r="S448" i="2"/>
  <c r="R448" i="2"/>
  <c r="Q448" i="2"/>
  <c r="S447" i="2"/>
  <c r="R447" i="2"/>
  <c r="Q447" i="2"/>
  <c r="S446" i="2"/>
  <c r="R446" i="2"/>
  <c r="Q446" i="2"/>
  <c r="S445" i="2"/>
  <c r="R445" i="2"/>
  <c r="Q445" i="2"/>
  <c r="S444" i="2"/>
  <c r="R444" i="2"/>
  <c r="Q444" i="2"/>
  <c r="S443" i="2"/>
  <c r="R443" i="2"/>
  <c r="Q443" i="2"/>
  <c r="S442" i="2"/>
  <c r="R442" i="2"/>
  <c r="Q442" i="2"/>
  <c r="S441" i="2"/>
  <c r="R441" i="2"/>
  <c r="Q441" i="2"/>
  <c r="S440" i="2"/>
  <c r="R440" i="2"/>
  <c r="Q440" i="2"/>
  <c r="S439" i="2"/>
  <c r="R439" i="2"/>
  <c r="Q439" i="2"/>
  <c r="S438" i="2"/>
  <c r="R438" i="2"/>
  <c r="Q438" i="2"/>
  <c r="S437" i="2"/>
  <c r="R437" i="2"/>
  <c r="Q437" i="2"/>
  <c r="S436" i="2"/>
  <c r="R436" i="2"/>
  <c r="Q436" i="2"/>
  <c r="S435" i="2"/>
  <c r="R435" i="2"/>
  <c r="Q435" i="2"/>
  <c r="S434" i="2"/>
  <c r="R434" i="2"/>
  <c r="Q434" i="2"/>
  <c r="S433" i="2"/>
  <c r="R433" i="2"/>
  <c r="Q433" i="2"/>
  <c r="S432" i="2"/>
  <c r="R432" i="2"/>
  <c r="Q432" i="2"/>
  <c r="S431" i="2"/>
  <c r="R431" i="2"/>
  <c r="Q431" i="2"/>
  <c r="S430" i="2"/>
  <c r="R430" i="2"/>
  <c r="Q430" i="2"/>
  <c r="S429" i="2"/>
  <c r="R429" i="2"/>
  <c r="Q429" i="2"/>
  <c r="S428" i="2"/>
  <c r="R428" i="2"/>
  <c r="Q428" i="2"/>
  <c r="S427" i="2"/>
  <c r="R427" i="2"/>
  <c r="Q427" i="2"/>
  <c r="S426" i="2"/>
  <c r="R426" i="2"/>
  <c r="Q426" i="2"/>
  <c r="S425" i="2"/>
  <c r="R425" i="2"/>
  <c r="Q425" i="2"/>
  <c r="S424" i="2"/>
  <c r="R424" i="2"/>
  <c r="Q424" i="2"/>
  <c r="S423" i="2"/>
  <c r="R423" i="2"/>
  <c r="Q423" i="2"/>
  <c r="S422" i="2"/>
  <c r="R422" i="2"/>
  <c r="Q422" i="2"/>
  <c r="S421" i="2"/>
  <c r="R421" i="2"/>
  <c r="Q421" i="2"/>
  <c r="S420" i="2"/>
  <c r="R420" i="2"/>
  <c r="Q420" i="2"/>
  <c r="S419" i="2"/>
  <c r="R419" i="2"/>
  <c r="Q419" i="2"/>
  <c r="S418" i="2"/>
  <c r="R418" i="2"/>
  <c r="Q418" i="2"/>
  <c r="S417" i="2"/>
  <c r="R417" i="2"/>
  <c r="Q417" i="2"/>
  <c r="S416" i="2"/>
  <c r="R416" i="2"/>
  <c r="Q416" i="2"/>
  <c r="S415" i="2"/>
  <c r="R415" i="2"/>
  <c r="Q415" i="2"/>
  <c r="S414" i="2"/>
  <c r="R414" i="2"/>
  <c r="Q414" i="2"/>
  <c r="S413" i="2"/>
  <c r="R413" i="2"/>
  <c r="Q413" i="2"/>
  <c r="S412" i="2"/>
  <c r="R412" i="2"/>
  <c r="Q412" i="2"/>
  <c r="S411" i="2"/>
  <c r="R411" i="2"/>
  <c r="Q411" i="2"/>
  <c r="S410" i="2"/>
  <c r="R410" i="2"/>
  <c r="Q410" i="2"/>
  <c r="S409" i="2"/>
  <c r="R409" i="2"/>
  <c r="Q409" i="2"/>
  <c r="S408" i="2"/>
  <c r="R408" i="2"/>
  <c r="Q408" i="2"/>
  <c r="S407" i="2"/>
  <c r="R407" i="2"/>
  <c r="Q407" i="2"/>
  <c r="S406" i="2"/>
  <c r="R406" i="2"/>
  <c r="Q406" i="2"/>
  <c r="S405" i="2"/>
  <c r="R405" i="2"/>
  <c r="Q405" i="2"/>
  <c r="S404" i="2"/>
  <c r="R404" i="2"/>
  <c r="Q404" i="2"/>
  <c r="S403" i="2"/>
  <c r="R403" i="2"/>
  <c r="Q403" i="2"/>
  <c r="S402" i="2"/>
  <c r="R402" i="2"/>
  <c r="Q402" i="2"/>
  <c r="S401" i="2"/>
  <c r="R401" i="2"/>
  <c r="Q401" i="2"/>
  <c r="S400" i="2"/>
  <c r="R400" i="2"/>
  <c r="Q400" i="2"/>
  <c r="S399" i="2"/>
  <c r="R399" i="2"/>
  <c r="Q399" i="2"/>
  <c r="S398" i="2"/>
  <c r="R398" i="2"/>
  <c r="Q398" i="2"/>
  <c r="S397" i="2"/>
  <c r="R397" i="2"/>
  <c r="Q397" i="2"/>
  <c r="S396" i="2"/>
  <c r="R396" i="2"/>
  <c r="Q396" i="2"/>
  <c r="S395" i="2"/>
  <c r="R395" i="2"/>
  <c r="Q395" i="2"/>
  <c r="S394" i="2"/>
  <c r="R394" i="2"/>
  <c r="Q394" i="2"/>
  <c r="S393" i="2"/>
  <c r="R393" i="2"/>
  <c r="Q393" i="2"/>
  <c r="S392" i="2"/>
  <c r="R392" i="2"/>
  <c r="Q392" i="2"/>
  <c r="S391" i="2"/>
  <c r="R391" i="2"/>
  <c r="Q391" i="2"/>
  <c r="S390" i="2"/>
  <c r="R390" i="2"/>
  <c r="Q390" i="2"/>
  <c r="S389" i="2"/>
  <c r="R389" i="2"/>
  <c r="Q389" i="2"/>
  <c r="S388" i="2"/>
  <c r="R388" i="2"/>
  <c r="Q388" i="2"/>
  <c r="S387" i="2"/>
  <c r="R387" i="2"/>
  <c r="Q387" i="2"/>
  <c r="S386" i="2"/>
  <c r="R386" i="2"/>
  <c r="Q386" i="2"/>
  <c r="S385" i="2"/>
  <c r="R385" i="2"/>
  <c r="Q385" i="2"/>
  <c r="S384" i="2"/>
  <c r="R384" i="2"/>
  <c r="Q384" i="2"/>
  <c r="S383" i="2"/>
  <c r="R383" i="2"/>
  <c r="Q383" i="2"/>
  <c r="S382" i="2"/>
  <c r="R382" i="2"/>
  <c r="Q382" i="2"/>
  <c r="S381" i="2"/>
  <c r="R381" i="2"/>
  <c r="Q381" i="2"/>
  <c r="S380" i="2"/>
  <c r="R380" i="2"/>
  <c r="Q380" i="2"/>
  <c r="S379" i="2"/>
  <c r="R379" i="2"/>
  <c r="Q379" i="2"/>
  <c r="S378" i="2"/>
  <c r="R378" i="2"/>
  <c r="Q378" i="2"/>
  <c r="S377" i="2"/>
  <c r="R377" i="2"/>
  <c r="Q377" i="2"/>
  <c r="S376" i="2"/>
  <c r="R376" i="2"/>
  <c r="Q376" i="2"/>
  <c r="S375" i="2"/>
  <c r="R375" i="2"/>
  <c r="Q375" i="2"/>
  <c r="S374" i="2"/>
  <c r="R374" i="2"/>
  <c r="Q374" i="2"/>
  <c r="S373" i="2"/>
  <c r="R373" i="2"/>
  <c r="Q373" i="2"/>
  <c r="S372" i="2"/>
  <c r="R372" i="2"/>
  <c r="Q372" i="2"/>
  <c r="S371" i="2"/>
  <c r="R371" i="2"/>
  <c r="Q371" i="2"/>
  <c r="S370" i="2"/>
  <c r="R370" i="2"/>
  <c r="Q370" i="2"/>
  <c r="S369" i="2"/>
  <c r="R369" i="2"/>
  <c r="Q369" i="2"/>
  <c r="S368" i="2"/>
  <c r="R368" i="2"/>
  <c r="Q368" i="2"/>
  <c r="S367" i="2"/>
  <c r="R367" i="2"/>
  <c r="Q367" i="2"/>
  <c r="S366" i="2"/>
  <c r="R366" i="2"/>
  <c r="Q366" i="2"/>
  <c r="S365" i="2"/>
  <c r="R365" i="2"/>
  <c r="Q365" i="2"/>
  <c r="S364" i="2"/>
  <c r="R364" i="2"/>
  <c r="Q364" i="2"/>
  <c r="S363" i="2"/>
  <c r="R363" i="2"/>
  <c r="Q363" i="2"/>
  <c r="S362" i="2"/>
  <c r="R362" i="2"/>
  <c r="Q362" i="2"/>
  <c r="S361" i="2"/>
  <c r="R361" i="2"/>
  <c r="Q361" i="2"/>
  <c r="S360" i="2"/>
  <c r="R360" i="2"/>
  <c r="Q360" i="2"/>
  <c r="S359" i="2"/>
  <c r="R359" i="2"/>
  <c r="Q359" i="2"/>
  <c r="S358" i="2"/>
  <c r="R358" i="2"/>
  <c r="Q358" i="2"/>
  <c r="S357" i="2"/>
  <c r="R357" i="2"/>
  <c r="Q357" i="2"/>
  <c r="S356" i="2"/>
  <c r="R356" i="2"/>
  <c r="Q356" i="2"/>
  <c r="S355" i="2"/>
  <c r="R355" i="2"/>
  <c r="Q355" i="2"/>
  <c r="S354" i="2"/>
  <c r="R354" i="2"/>
  <c r="Q354" i="2"/>
  <c r="S353" i="2"/>
  <c r="R353" i="2"/>
  <c r="Q353" i="2"/>
  <c r="S352" i="2"/>
  <c r="R352" i="2"/>
  <c r="Q352" i="2"/>
  <c r="S351" i="2"/>
  <c r="R351" i="2"/>
  <c r="Q351" i="2"/>
  <c r="S350" i="2"/>
  <c r="R350" i="2"/>
  <c r="Q350" i="2"/>
  <c r="S349" i="2"/>
  <c r="R349" i="2"/>
  <c r="Q349" i="2"/>
  <c r="S348" i="2"/>
  <c r="R348" i="2"/>
  <c r="Q348" i="2"/>
  <c r="S347" i="2"/>
  <c r="R347" i="2"/>
  <c r="Q347" i="2"/>
  <c r="S346" i="2"/>
  <c r="R346" i="2"/>
  <c r="Q346" i="2"/>
  <c r="S345" i="2"/>
  <c r="R345" i="2"/>
  <c r="Q345" i="2"/>
  <c r="S344" i="2"/>
  <c r="R344" i="2"/>
  <c r="Q344" i="2"/>
  <c r="S343" i="2"/>
  <c r="R343" i="2"/>
  <c r="Q343" i="2"/>
  <c r="S342" i="2"/>
  <c r="R342" i="2"/>
  <c r="Q342" i="2"/>
  <c r="S341" i="2"/>
  <c r="R341" i="2"/>
  <c r="Q341" i="2"/>
  <c r="S340" i="2"/>
  <c r="R340" i="2"/>
  <c r="Q340" i="2"/>
  <c r="S339" i="2"/>
  <c r="R339" i="2"/>
  <c r="Q339" i="2"/>
  <c r="S338" i="2"/>
  <c r="R338" i="2"/>
  <c r="Q338" i="2"/>
  <c r="S337" i="2"/>
  <c r="R337" i="2"/>
  <c r="Q337" i="2"/>
  <c r="S336" i="2"/>
  <c r="R336" i="2"/>
  <c r="Q336" i="2"/>
  <c r="S335" i="2"/>
  <c r="R335" i="2"/>
  <c r="Q335" i="2"/>
  <c r="S334" i="2"/>
  <c r="R334" i="2"/>
  <c r="Q334" i="2"/>
  <c r="S333" i="2"/>
  <c r="R333" i="2"/>
  <c r="Q333" i="2"/>
  <c r="S332" i="2"/>
  <c r="R332" i="2"/>
  <c r="Q332" i="2"/>
  <c r="S331" i="2"/>
  <c r="R331" i="2"/>
  <c r="Q331" i="2"/>
  <c r="S330" i="2"/>
  <c r="R330" i="2"/>
  <c r="Q330" i="2"/>
  <c r="S329" i="2"/>
  <c r="R329" i="2"/>
  <c r="Q329" i="2"/>
  <c r="S328" i="2"/>
  <c r="R328" i="2"/>
  <c r="Q328" i="2"/>
  <c r="S327" i="2"/>
  <c r="R327" i="2"/>
  <c r="Q327" i="2"/>
  <c r="S326" i="2"/>
  <c r="R326" i="2"/>
  <c r="Q326" i="2"/>
  <c r="S325" i="2"/>
  <c r="R325" i="2"/>
  <c r="Q325" i="2"/>
  <c r="S324" i="2"/>
  <c r="R324" i="2"/>
  <c r="Q324" i="2"/>
  <c r="S323" i="2"/>
  <c r="R323" i="2"/>
  <c r="Q323" i="2"/>
  <c r="S322" i="2"/>
  <c r="R322" i="2"/>
  <c r="Q322" i="2"/>
  <c r="S321" i="2"/>
  <c r="R321" i="2"/>
  <c r="Q321" i="2"/>
  <c r="S320" i="2"/>
  <c r="R320" i="2"/>
  <c r="Q320" i="2"/>
  <c r="S319" i="2"/>
  <c r="R319" i="2"/>
  <c r="Q319" i="2"/>
  <c r="S318" i="2"/>
  <c r="R318" i="2"/>
  <c r="Q318" i="2"/>
  <c r="S317" i="2"/>
  <c r="R317" i="2"/>
  <c r="Q317" i="2"/>
  <c r="S316" i="2"/>
  <c r="R316" i="2"/>
  <c r="Q316" i="2"/>
  <c r="S315" i="2"/>
  <c r="R315" i="2"/>
  <c r="Q315" i="2"/>
  <c r="S314" i="2"/>
  <c r="R314" i="2"/>
  <c r="Q314" i="2"/>
  <c r="S313" i="2"/>
  <c r="R313" i="2"/>
  <c r="Q313" i="2"/>
  <c r="S312" i="2"/>
  <c r="R312" i="2"/>
  <c r="Q312" i="2"/>
  <c r="S311" i="2"/>
  <c r="R311" i="2"/>
  <c r="Q311" i="2"/>
  <c r="S310" i="2"/>
  <c r="R310" i="2"/>
  <c r="Q310" i="2"/>
  <c r="S309" i="2"/>
  <c r="R309" i="2"/>
  <c r="Q309" i="2"/>
  <c r="S308" i="2"/>
  <c r="R308" i="2"/>
  <c r="Q308" i="2"/>
  <c r="S307" i="2"/>
  <c r="R307" i="2"/>
  <c r="Q307" i="2"/>
  <c r="S306" i="2"/>
  <c r="R306" i="2"/>
  <c r="Q306" i="2"/>
  <c r="S305" i="2"/>
  <c r="R305" i="2"/>
  <c r="Q305" i="2"/>
  <c r="S304" i="2"/>
  <c r="R304" i="2"/>
  <c r="Q304" i="2"/>
  <c r="S303" i="2"/>
  <c r="R303" i="2"/>
  <c r="Q303" i="2"/>
  <c r="S302" i="2"/>
  <c r="R302" i="2"/>
  <c r="Q302" i="2"/>
  <c r="S301" i="2"/>
  <c r="R301" i="2"/>
  <c r="Q301" i="2"/>
  <c r="S300" i="2"/>
  <c r="R300" i="2"/>
  <c r="Q300" i="2"/>
  <c r="S299" i="2"/>
  <c r="R299" i="2"/>
  <c r="Q299" i="2"/>
  <c r="S298" i="2"/>
  <c r="R298" i="2"/>
  <c r="Q298" i="2"/>
  <c r="S297" i="2"/>
  <c r="R297" i="2"/>
  <c r="Q297" i="2"/>
  <c r="S296" i="2"/>
  <c r="R296" i="2"/>
  <c r="Q296" i="2"/>
  <c r="S295" i="2"/>
  <c r="R295" i="2"/>
  <c r="Q295" i="2"/>
  <c r="S294" i="2"/>
  <c r="R294" i="2"/>
  <c r="Q294" i="2"/>
  <c r="S293" i="2"/>
  <c r="R293" i="2"/>
  <c r="Q293" i="2"/>
  <c r="S292" i="2"/>
  <c r="R292" i="2"/>
  <c r="Q292" i="2"/>
  <c r="S291" i="2"/>
  <c r="R291" i="2"/>
  <c r="Q291" i="2"/>
  <c r="S290" i="2"/>
  <c r="R290" i="2"/>
  <c r="Q290" i="2"/>
  <c r="S289" i="2"/>
  <c r="R289" i="2"/>
  <c r="Q289" i="2"/>
  <c r="S288" i="2"/>
  <c r="R288" i="2"/>
  <c r="Q288" i="2"/>
  <c r="S287" i="2"/>
  <c r="R287" i="2"/>
  <c r="Q287" i="2"/>
  <c r="S286" i="2"/>
  <c r="R286" i="2"/>
  <c r="Q286" i="2"/>
  <c r="S285" i="2"/>
  <c r="R285" i="2"/>
  <c r="Q285" i="2"/>
  <c r="S284" i="2"/>
  <c r="R284" i="2"/>
  <c r="Q284" i="2"/>
  <c r="S283" i="2"/>
  <c r="R283" i="2"/>
  <c r="Q283" i="2"/>
  <c r="S282" i="2"/>
  <c r="R282" i="2"/>
  <c r="Q282" i="2"/>
  <c r="S281" i="2"/>
  <c r="R281" i="2"/>
  <c r="Q281" i="2"/>
  <c r="S280" i="2"/>
  <c r="R280" i="2"/>
  <c r="Q280" i="2"/>
  <c r="S279" i="2"/>
  <c r="R279" i="2"/>
  <c r="Q279" i="2"/>
  <c r="S278" i="2"/>
  <c r="R278" i="2"/>
  <c r="Q278" i="2"/>
  <c r="S277" i="2"/>
  <c r="R277" i="2"/>
  <c r="Q277" i="2"/>
  <c r="S276" i="2"/>
  <c r="R276" i="2"/>
  <c r="Q276" i="2"/>
  <c r="S275" i="2"/>
  <c r="R275" i="2"/>
  <c r="Q275" i="2"/>
  <c r="S274" i="2"/>
  <c r="R274" i="2"/>
  <c r="Q274" i="2"/>
  <c r="S273" i="2"/>
  <c r="R273" i="2"/>
  <c r="Q273" i="2"/>
  <c r="S272" i="2"/>
  <c r="R272" i="2"/>
  <c r="Q272" i="2"/>
  <c r="S271" i="2"/>
  <c r="R271" i="2"/>
  <c r="Q271" i="2"/>
  <c r="S270" i="2"/>
  <c r="R270" i="2"/>
  <c r="Q270" i="2"/>
  <c r="S269" i="2"/>
  <c r="R269" i="2"/>
  <c r="Q269" i="2"/>
  <c r="S268" i="2"/>
  <c r="R268" i="2"/>
  <c r="Q268" i="2"/>
  <c r="S267" i="2"/>
  <c r="R267" i="2"/>
  <c r="Q267" i="2"/>
  <c r="S266" i="2"/>
  <c r="R266" i="2"/>
  <c r="Q266" i="2"/>
  <c r="S265" i="2"/>
  <c r="R265" i="2"/>
  <c r="Q265" i="2"/>
  <c r="S264" i="2"/>
  <c r="R264" i="2"/>
  <c r="Q264" i="2"/>
  <c r="S263" i="2"/>
  <c r="R263" i="2"/>
  <c r="Q263" i="2"/>
  <c r="S262" i="2"/>
  <c r="R262" i="2"/>
  <c r="Q262" i="2"/>
  <c r="S261" i="2"/>
  <c r="R261" i="2"/>
  <c r="Q261" i="2"/>
  <c r="S260" i="2"/>
  <c r="R260" i="2"/>
  <c r="Q260" i="2"/>
  <c r="S259" i="2"/>
  <c r="R259" i="2"/>
  <c r="Q259" i="2"/>
  <c r="S258" i="2"/>
  <c r="R258" i="2"/>
  <c r="Q258" i="2"/>
  <c r="S257" i="2"/>
  <c r="R257" i="2"/>
  <c r="Q257" i="2"/>
  <c r="S256" i="2"/>
  <c r="R256" i="2"/>
  <c r="Q256" i="2"/>
  <c r="S255" i="2"/>
  <c r="R255" i="2"/>
  <c r="Q255" i="2"/>
  <c r="S254" i="2"/>
  <c r="R254" i="2"/>
  <c r="Q254" i="2"/>
  <c r="S253" i="2"/>
  <c r="R253" i="2"/>
  <c r="Q253" i="2"/>
  <c r="S252" i="2"/>
  <c r="R252" i="2"/>
  <c r="Q252" i="2"/>
  <c r="S251" i="2"/>
  <c r="R251" i="2"/>
  <c r="Q251" i="2"/>
  <c r="S250" i="2"/>
  <c r="R250" i="2"/>
  <c r="Q250" i="2"/>
  <c r="S249" i="2"/>
  <c r="R249" i="2"/>
  <c r="Q249" i="2"/>
  <c r="S248" i="2"/>
  <c r="R248" i="2"/>
  <c r="Q248" i="2"/>
  <c r="S247" i="2"/>
  <c r="R247" i="2"/>
  <c r="Q247" i="2"/>
  <c r="S246" i="2"/>
  <c r="R246" i="2"/>
  <c r="Q246" i="2"/>
  <c r="S245" i="2"/>
  <c r="R245" i="2"/>
  <c r="Q245" i="2"/>
  <c r="S244" i="2"/>
  <c r="R244" i="2"/>
  <c r="Q244" i="2"/>
  <c r="S243" i="2"/>
  <c r="R243" i="2"/>
  <c r="Q243" i="2"/>
  <c r="S242" i="2"/>
  <c r="R242" i="2"/>
  <c r="Q242" i="2"/>
  <c r="S241" i="2"/>
  <c r="R241" i="2"/>
  <c r="Q241" i="2"/>
  <c r="S240" i="2"/>
  <c r="R240" i="2"/>
  <c r="Q240" i="2"/>
  <c r="S239" i="2"/>
  <c r="R239" i="2"/>
  <c r="Q239" i="2"/>
  <c r="S238" i="2"/>
  <c r="R238" i="2"/>
  <c r="Q238" i="2"/>
  <c r="S237" i="2"/>
  <c r="R237" i="2"/>
  <c r="Q237" i="2"/>
  <c r="S236" i="2"/>
  <c r="R236" i="2"/>
  <c r="Q236" i="2"/>
  <c r="S235" i="2"/>
  <c r="R235" i="2"/>
  <c r="Q235" i="2"/>
  <c r="S234" i="2"/>
  <c r="R234" i="2"/>
  <c r="Q234" i="2"/>
  <c r="S233" i="2"/>
  <c r="R233" i="2"/>
  <c r="Q233" i="2"/>
  <c r="S232" i="2"/>
  <c r="R232" i="2"/>
  <c r="Q232" i="2"/>
  <c r="S231" i="2"/>
  <c r="R231" i="2"/>
  <c r="Q231" i="2"/>
  <c r="S230" i="2"/>
  <c r="R230" i="2"/>
  <c r="Q230" i="2"/>
  <c r="S229" i="2"/>
  <c r="R229" i="2"/>
  <c r="Q229" i="2"/>
  <c r="S228" i="2"/>
  <c r="R228" i="2"/>
  <c r="Q228" i="2"/>
  <c r="S227" i="2"/>
  <c r="R227" i="2"/>
  <c r="Q227" i="2"/>
  <c r="S226" i="2"/>
  <c r="R226" i="2"/>
  <c r="Q226" i="2"/>
  <c r="S225" i="2"/>
  <c r="R225" i="2"/>
  <c r="Q225" i="2"/>
  <c r="S224" i="2"/>
  <c r="R224" i="2"/>
  <c r="Q224" i="2"/>
  <c r="S223" i="2"/>
  <c r="R223" i="2"/>
  <c r="Q223" i="2"/>
  <c r="S222" i="2"/>
  <c r="R222" i="2"/>
  <c r="Q222" i="2"/>
  <c r="S221" i="2"/>
  <c r="R221" i="2"/>
  <c r="Q221" i="2"/>
  <c r="S220" i="2"/>
  <c r="R220" i="2"/>
  <c r="Q220" i="2"/>
  <c r="S219" i="2"/>
  <c r="R219" i="2"/>
  <c r="Q219" i="2"/>
  <c r="S218" i="2"/>
  <c r="R218" i="2"/>
  <c r="Q218" i="2"/>
  <c r="S217" i="2"/>
  <c r="R217" i="2"/>
  <c r="Q217" i="2"/>
  <c r="S216" i="2"/>
  <c r="R216" i="2"/>
  <c r="Q216" i="2"/>
  <c r="S215" i="2"/>
  <c r="R215" i="2"/>
  <c r="Q215" i="2"/>
  <c r="S214" i="2"/>
  <c r="R214" i="2"/>
  <c r="Q214" i="2"/>
  <c r="S213" i="2"/>
  <c r="R213" i="2"/>
  <c r="Q213" i="2"/>
  <c r="S212" i="2"/>
  <c r="R212" i="2"/>
  <c r="Q212" i="2"/>
  <c r="S211" i="2"/>
  <c r="R211" i="2"/>
  <c r="Q211" i="2"/>
  <c r="S210" i="2"/>
  <c r="R210" i="2"/>
  <c r="Q210" i="2"/>
  <c r="S209" i="2"/>
  <c r="R209" i="2"/>
  <c r="Q209" i="2"/>
  <c r="S208" i="2"/>
  <c r="R208" i="2"/>
  <c r="Q208" i="2"/>
  <c r="S207" i="2"/>
  <c r="R207" i="2"/>
  <c r="Q207" i="2"/>
  <c r="S206" i="2"/>
  <c r="R206" i="2"/>
  <c r="Q206" i="2"/>
  <c r="S205" i="2"/>
  <c r="R205" i="2"/>
  <c r="Q205" i="2"/>
  <c r="S204" i="2"/>
  <c r="R204" i="2"/>
  <c r="Q204" i="2"/>
  <c r="S203" i="2"/>
  <c r="R203" i="2"/>
  <c r="Q203" i="2"/>
  <c r="S202" i="2"/>
  <c r="R202" i="2"/>
  <c r="Q202" i="2"/>
  <c r="S201" i="2"/>
  <c r="R201" i="2"/>
  <c r="Q201" i="2"/>
  <c r="S200" i="2"/>
  <c r="R200" i="2"/>
  <c r="Q200" i="2"/>
  <c r="S199" i="2"/>
  <c r="R199" i="2"/>
  <c r="Q199" i="2"/>
  <c r="S198" i="2"/>
  <c r="R198" i="2"/>
  <c r="Q198" i="2"/>
  <c r="S197" i="2"/>
  <c r="R197" i="2"/>
  <c r="Q197" i="2"/>
  <c r="S196" i="2"/>
  <c r="R196" i="2"/>
  <c r="Q196" i="2"/>
  <c r="S195" i="2"/>
  <c r="R195" i="2"/>
  <c r="Q195" i="2"/>
  <c r="S194" i="2"/>
  <c r="R194" i="2"/>
  <c r="Q194" i="2"/>
  <c r="S193" i="2"/>
  <c r="R193" i="2"/>
  <c r="Q193" i="2"/>
  <c r="S192" i="2"/>
  <c r="R192" i="2"/>
  <c r="Q192" i="2"/>
  <c r="S191" i="2"/>
  <c r="R191" i="2"/>
  <c r="Q191" i="2"/>
  <c r="S190" i="2"/>
  <c r="R190" i="2"/>
  <c r="Q190" i="2"/>
  <c r="S189" i="2"/>
  <c r="R189" i="2"/>
  <c r="Q189" i="2"/>
  <c r="S188" i="2"/>
  <c r="R188" i="2"/>
  <c r="Q188" i="2"/>
  <c r="S187" i="2"/>
  <c r="R187" i="2"/>
  <c r="Q187" i="2"/>
  <c r="S186" i="2"/>
  <c r="R186" i="2"/>
  <c r="Q186" i="2"/>
  <c r="S185" i="2"/>
  <c r="R185" i="2"/>
  <c r="Q185" i="2"/>
  <c r="S184" i="2"/>
  <c r="R184" i="2"/>
  <c r="Q184" i="2"/>
  <c r="S183" i="2"/>
  <c r="R183" i="2"/>
  <c r="Q183" i="2"/>
  <c r="S182" i="2"/>
  <c r="R182" i="2"/>
  <c r="Q182" i="2"/>
  <c r="S181" i="2"/>
  <c r="R181" i="2"/>
  <c r="Q181" i="2"/>
  <c r="S180" i="2"/>
  <c r="R180" i="2"/>
  <c r="Q180" i="2"/>
  <c r="S179" i="2"/>
  <c r="R179" i="2"/>
  <c r="Q179" i="2"/>
  <c r="S178" i="2"/>
  <c r="R178" i="2"/>
  <c r="Q178" i="2"/>
  <c r="S177" i="2"/>
  <c r="R177" i="2"/>
  <c r="Q177" i="2"/>
  <c r="S176" i="2"/>
  <c r="R176" i="2"/>
  <c r="Q176" i="2"/>
  <c r="S175" i="2"/>
  <c r="R175" i="2"/>
  <c r="Q175" i="2"/>
  <c r="S174" i="2"/>
  <c r="R174" i="2"/>
  <c r="Q174" i="2"/>
  <c r="S173" i="2"/>
  <c r="R173" i="2"/>
  <c r="Q173" i="2"/>
  <c r="S172" i="2"/>
  <c r="R172" i="2"/>
  <c r="Q172" i="2"/>
  <c r="S171" i="2"/>
  <c r="R171" i="2"/>
  <c r="Q171" i="2"/>
  <c r="S170" i="2"/>
  <c r="R170" i="2"/>
  <c r="Q170" i="2"/>
  <c r="S169" i="2"/>
  <c r="R169" i="2"/>
  <c r="Q169" i="2"/>
  <c r="S168" i="2"/>
  <c r="R168" i="2"/>
  <c r="Q168" i="2"/>
  <c r="S167" i="2"/>
  <c r="R167" i="2"/>
  <c r="Q167" i="2"/>
  <c r="S166" i="2"/>
  <c r="R166" i="2"/>
  <c r="Q166" i="2"/>
  <c r="S165" i="2"/>
  <c r="R165" i="2"/>
  <c r="Q165" i="2"/>
  <c r="S164" i="2"/>
  <c r="R164" i="2"/>
  <c r="Q164" i="2"/>
  <c r="S163" i="2"/>
  <c r="R163" i="2"/>
  <c r="Q163" i="2"/>
  <c r="S162" i="2"/>
  <c r="R162" i="2"/>
  <c r="Q162" i="2"/>
  <c r="S161" i="2"/>
  <c r="R161" i="2"/>
  <c r="Q161" i="2"/>
  <c r="S160" i="2"/>
  <c r="R160" i="2"/>
  <c r="Q160" i="2"/>
  <c r="S159" i="2"/>
  <c r="R159" i="2"/>
  <c r="Q159" i="2"/>
  <c r="S158" i="2"/>
  <c r="R158" i="2"/>
  <c r="Q158" i="2"/>
  <c r="S157" i="2"/>
  <c r="R157" i="2"/>
  <c r="Q157" i="2"/>
  <c r="S156" i="2"/>
  <c r="R156" i="2"/>
  <c r="Q156" i="2"/>
  <c r="S155" i="2"/>
  <c r="R155" i="2"/>
  <c r="Q155" i="2"/>
  <c r="S154" i="2"/>
  <c r="R154" i="2"/>
  <c r="Q154" i="2"/>
  <c r="S153" i="2"/>
  <c r="R153" i="2"/>
  <c r="Q153" i="2"/>
  <c r="S152" i="2"/>
  <c r="R152" i="2"/>
  <c r="Q152" i="2"/>
  <c r="S151" i="2"/>
  <c r="R151" i="2"/>
  <c r="Q151" i="2"/>
  <c r="S150" i="2"/>
  <c r="R150" i="2"/>
  <c r="Q150" i="2"/>
  <c r="S149" i="2"/>
  <c r="R149" i="2"/>
  <c r="Q149" i="2"/>
  <c r="S148" i="2"/>
  <c r="R148" i="2"/>
  <c r="Q148" i="2"/>
  <c r="S147" i="2"/>
  <c r="R147" i="2"/>
  <c r="Q147" i="2"/>
  <c r="S146" i="2"/>
  <c r="R146" i="2"/>
  <c r="Q146" i="2"/>
  <c r="S145" i="2"/>
  <c r="R145" i="2"/>
  <c r="Q145" i="2"/>
  <c r="S144" i="2"/>
  <c r="R144" i="2"/>
  <c r="Q144" i="2"/>
  <c r="S143" i="2"/>
  <c r="R143" i="2"/>
  <c r="Q143" i="2"/>
  <c r="S142" i="2"/>
  <c r="R142" i="2"/>
  <c r="Q142" i="2"/>
  <c r="S141" i="2"/>
  <c r="R141" i="2"/>
  <c r="Q141" i="2"/>
  <c r="S140" i="2"/>
  <c r="R140" i="2"/>
  <c r="Q140" i="2"/>
  <c r="S139" i="2"/>
  <c r="R139" i="2"/>
  <c r="Q139" i="2"/>
  <c r="S138" i="2"/>
  <c r="R138" i="2"/>
  <c r="Q138" i="2"/>
  <c r="S137" i="2"/>
  <c r="R137" i="2"/>
  <c r="Q137" i="2"/>
  <c r="S136" i="2"/>
  <c r="R136" i="2"/>
  <c r="Q136" i="2"/>
  <c r="S135" i="2"/>
  <c r="R135" i="2"/>
  <c r="Q135" i="2"/>
  <c r="S134" i="2"/>
  <c r="R134" i="2"/>
  <c r="Q134" i="2"/>
  <c r="S133" i="2"/>
  <c r="R133" i="2"/>
  <c r="Q133" i="2"/>
  <c r="S132" i="2"/>
  <c r="R132" i="2"/>
  <c r="Q132" i="2"/>
  <c r="S131" i="2"/>
  <c r="R131" i="2"/>
  <c r="Q131" i="2"/>
  <c r="S130" i="2"/>
  <c r="R130" i="2"/>
  <c r="Q130" i="2"/>
  <c r="S129" i="2"/>
  <c r="R129" i="2"/>
  <c r="Q129" i="2"/>
  <c r="S128" i="2"/>
  <c r="R128" i="2"/>
  <c r="Q128" i="2"/>
  <c r="S127" i="2"/>
  <c r="R127" i="2"/>
  <c r="Q127" i="2"/>
  <c r="S126" i="2"/>
  <c r="R126" i="2"/>
  <c r="Q126" i="2"/>
  <c r="S125" i="2"/>
  <c r="R125" i="2"/>
  <c r="Q125" i="2"/>
  <c r="S124" i="2"/>
  <c r="R124" i="2"/>
  <c r="Q124" i="2"/>
  <c r="S123" i="2"/>
  <c r="R123" i="2"/>
  <c r="Q123" i="2"/>
  <c r="S122" i="2"/>
  <c r="R122" i="2"/>
  <c r="Q122" i="2"/>
  <c r="S121" i="2"/>
  <c r="R121" i="2"/>
  <c r="Q121" i="2"/>
  <c r="S120" i="2"/>
  <c r="R120" i="2"/>
  <c r="Q120" i="2"/>
  <c r="S119" i="2"/>
  <c r="R119" i="2"/>
  <c r="Q119" i="2"/>
  <c r="S118" i="2"/>
  <c r="R118" i="2"/>
  <c r="Q118" i="2"/>
  <c r="S117" i="2"/>
  <c r="R117" i="2"/>
  <c r="Q117" i="2"/>
  <c r="S116" i="2"/>
  <c r="R116" i="2"/>
  <c r="Q116" i="2"/>
  <c r="S115" i="2"/>
  <c r="R115" i="2"/>
  <c r="Q115" i="2"/>
  <c r="S114" i="2"/>
  <c r="R114" i="2"/>
  <c r="Q114" i="2"/>
  <c r="S113" i="2"/>
  <c r="R113" i="2"/>
  <c r="Q113" i="2"/>
  <c r="S112" i="2"/>
  <c r="R112" i="2"/>
  <c r="Q112" i="2"/>
  <c r="S111" i="2"/>
  <c r="R111" i="2"/>
  <c r="Q111" i="2"/>
  <c r="S110" i="2"/>
  <c r="R110" i="2"/>
  <c r="Q110" i="2"/>
  <c r="S109" i="2"/>
  <c r="R109" i="2"/>
  <c r="Q109" i="2"/>
  <c r="S108" i="2"/>
  <c r="R108" i="2"/>
  <c r="Q108" i="2"/>
  <c r="S107" i="2"/>
  <c r="R107" i="2"/>
  <c r="Q107" i="2"/>
  <c r="S106" i="2"/>
  <c r="R106" i="2"/>
  <c r="Q106" i="2"/>
  <c r="S105" i="2"/>
  <c r="R105" i="2"/>
  <c r="Q105" i="2"/>
  <c r="S104" i="2"/>
  <c r="R104" i="2"/>
  <c r="Q104" i="2"/>
  <c r="S103" i="2"/>
  <c r="R103" i="2"/>
  <c r="Q103" i="2"/>
  <c r="S102" i="2"/>
  <c r="R102" i="2"/>
  <c r="Q102" i="2"/>
  <c r="S101" i="2"/>
  <c r="R101" i="2"/>
  <c r="Q101" i="2"/>
  <c r="S100" i="2"/>
  <c r="R100" i="2"/>
  <c r="Q100" i="2"/>
  <c r="S99" i="2"/>
  <c r="R99" i="2"/>
  <c r="Q99" i="2"/>
  <c r="S98" i="2"/>
  <c r="R98" i="2"/>
  <c r="Q98" i="2"/>
  <c r="S97" i="2"/>
  <c r="R97" i="2"/>
  <c r="Q97" i="2"/>
  <c r="S96" i="2"/>
  <c r="R96" i="2"/>
  <c r="Q96" i="2"/>
  <c r="S95" i="2"/>
  <c r="R95" i="2"/>
  <c r="Q95" i="2"/>
  <c r="S94" i="2"/>
  <c r="R94" i="2"/>
  <c r="Q94" i="2"/>
  <c r="S93" i="2"/>
  <c r="R93" i="2"/>
  <c r="Q93" i="2"/>
  <c r="S92" i="2"/>
  <c r="R92" i="2"/>
  <c r="Q92" i="2"/>
  <c r="S91" i="2"/>
  <c r="R91" i="2"/>
  <c r="Q91" i="2"/>
  <c r="S90" i="2"/>
  <c r="R90" i="2"/>
  <c r="Q90" i="2"/>
  <c r="S89" i="2"/>
  <c r="R89" i="2"/>
  <c r="Q89" i="2"/>
  <c r="S88" i="2"/>
  <c r="R88" i="2"/>
  <c r="Q88" i="2"/>
  <c r="S87" i="2"/>
  <c r="R87" i="2"/>
  <c r="Q87" i="2"/>
  <c r="S86" i="2"/>
  <c r="R86" i="2"/>
  <c r="Q86" i="2"/>
  <c r="S85" i="2"/>
  <c r="R85" i="2"/>
  <c r="Q85" i="2"/>
  <c r="S84" i="2"/>
  <c r="R84" i="2"/>
  <c r="Q84" i="2"/>
  <c r="S83" i="2"/>
  <c r="R83" i="2"/>
  <c r="Q83" i="2"/>
  <c r="S82" i="2"/>
  <c r="R82" i="2"/>
  <c r="Q82" i="2"/>
  <c r="S81" i="2"/>
  <c r="R81" i="2"/>
  <c r="Q81" i="2"/>
  <c r="S80" i="2"/>
  <c r="R80" i="2"/>
  <c r="Q80" i="2"/>
  <c r="S79" i="2"/>
  <c r="R79" i="2"/>
  <c r="Q79" i="2"/>
  <c r="S78" i="2"/>
  <c r="R78" i="2"/>
  <c r="Q78" i="2"/>
  <c r="S77" i="2"/>
  <c r="R77" i="2"/>
  <c r="Q77" i="2"/>
  <c r="S76" i="2"/>
  <c r="R76" i="2"/>
  <c r="Q76" i="2"/>
  <c r="S75" i="2"/>
  <c r="R75" i="2"/>
  <c r="Q75" i="2"/>
  <c r="S74" i="2"/>
  <c r="R74" i="2"/>
  <c r="Q74" i="2"/>
  <c r="S73" i="2"/>
  <c r="R73" i="2"/>
  <c r="Q73" i="2"/>
  <c r="S72" i="2"/>
  <c r="R72" i="2"/>
  <c r="Q72" i="2"/>
  <c r="S71" i="2"/>
  <c r="R71" i="2"/>
  <c r="Q71" i="2"/>
  <c r="S70" i="2"/>
  <c r="R70" i="2"/>
  <c r="Q70" i="2"/>
  <c r="S69" i="2"/>
  <c r="R69" i="2"/>
  <c r="Q69" i="2"/>
  <c r="S68" i="2"/>
  <c r="R68" i="2"/>
  <c r="Q68" i="2"/>
  <c r="S67" i="2"/>
  <c r="R67" i="2"/>
  <c r="Q67" i="2"/>
  <c r="S66" i="2"/>
  <c r="R66" i="2"/>
  <c r="Q66" i="2"/>
  <c r="S65" i="2"/>
  <c r="R65" i="2"/>
  <c r="Q65" i="2"/>
  <c r="S64" i="2"/>
  <c r="R64" i="2"/>
  <c r="Q64" i="2"/>
  <c r="S63" i="2"/>
  <c r="R63" i="2"/>
  <c r="Q63" i="2"/>
  <c r="S62" i="2"/>
  <c r="R62" i="2"/>
  <c r="Q62" i="2"/>
  <c r="S61" i="2"/>
  <c r="R61" i="2"/>
  <c r="Q61" i="2"/>
  <c r="S60" i="2"/>
  <c r="R60" i="2"/>
  <c r="Q60" i="2"/>
  <c r="S59" i="2"/>
  <c r="R59" i="2"/>
  <c r="Q59" i="2"/>
  <c r="S58" i="2"/>
  <c r="R58" i="2"/>
  <c r="Q58" i="2"/>
  <c r="S57" i="2"/>
  <c r="R57" i="2"/>
  <c r="Q57" i="2"/>
  <c r="S56" i="2"/>
  <c r="R56" i="2"/>
  <c r="Q56" i="2"/>
  <c r="S55" i="2"/>
  <c r="R55" i="2"/>
  <c r="Q55" i="2"/>
  <c r="S54" i="2"/>
  <c r="R54" i="2"/>
  <c r="Q54" i="2"/>
  <c r="S53" i="2"/>
  <c r="R53" i="2"/>
  <c r="Q53" i="2"/>
  <c r="S52" i="2"/>
  <c r="R52" i="2"/>
  <c r="Q52" i="2"/>
  <c r="S51" i="2"/>
  <c r="R51" i="2"/>
  <c r="Q51" i="2"/>
  <c r="S50" i="2"/>
  <c r="R50" i="2"/>
  <c r="Q50" i="2"/>
  <c r="S49" i="2"/>
  <c r="R49" i="2"/>
  <c r="Q49" i="2"/>
  <c r="S48" i="2"/>
  <c r="R48" i="2"/>
  <c r="Q48" i="2"/>
  <c r="S47" i="2"/>
  <c r="R47" i="2"/>
  <c r="Q47" i="2"/>
  <c r="S46" i="2"/>
  <c r="R46" i="2"/>
  <c r="Q46" i="2"/>
  <c r="S45" i="2"/>
  <c r="R45" i="2"/>
  <c r="Q45" i="2"/>
  <c r="S44" i="2"/>
  <c r="R44" i="2"/>
  <c r="Q44" i="2"/>
  <c r="S43" i="2"/>
  <c r="R43" i="2"/>
  <c r="Q43" i="2"/>
  <c r="S42" i="2"/>
  <c r="R42" i="2"/>
  <c r="Q42" i="2"/>
  <c r="S41" i="2"/>
  <c r="R41" i="2"/>
  <c r="Q41" i="2"/>
  <c r="S40" i="2"/>
  <c r="R40" i="2"/>
  <c r="Q40" i="2"/>
  <c r="S39" i="2"/>
  <c r="R39" i="2"/>
  <c r="Q39" i="2"/>
  <c r="S38" i="2"/>
  <c r="R38" i="2"/>
  <c r="Q38" i="2"/>
  <c r="S37" i="2"/>
  <c r="R37" i="2"/>
  <c r="Q37" i="2"/>
  <c r="S36" i="2"/>
  <c r="R36" i="2"/>
  <c r="Q36" i="2"/>
  <c r="S35" i="2"/>
  <c r="R35" i="2"/>
  <c r="Q35" i="2"/>
  <c r="S34" i="2"/>
  <c r="R34" i="2"/>
  <c r="Q34" i="2"/>
  <c r="S33" i="2"/>
  <c r="R33" i="2"/>
  <c r="Q33" i="2"/>
  <c r="S32" i="2"/>
  <c r="R32" i="2"/>
  <c r="Q32" i="2"/>
  <c r="S31" i="2"/>
  <c r="R31" i="2"/>
  <c r="Q31" i="2"/>
  <c r="S30" i="2"/>
  <c r="R30" i="2"/>
  <c r="Q30" i="2"/>
  <c r="S29" i="2"/>
  <c r="R29" i="2"/>
  <c r="Q29" i="2"/>
  <c r="S28" i="2"/>
  <c r="R28" i="2"/>
  <c r="Q28" i="2"/>
  <c r="S27" i="2"/>
  <c r="R27" i="2"/>
  <c r="Q27" i="2"/>
  <c r="S26" i="2"/>
  <c r="R26" i="2"/>
  <c r="Q26" i="2"/>
  <c r="S25" i="2"/>
  <c r="R25" i="2"/>
  <c r="Q25" i="2"/>
  <c r="S24" i="2"/>
  <c r="R24" i="2"/>
  <c r="Q24" i="2"/>
  <c r="S23" i="2"/>
  <c r="R23" i="2"/>
  <c r="Q23" i="2"/>
  <c r="S22" i="2"/>
  <c r="R22" i="2"/>
  <c r="Q22" i="2"/>
  <c r="S21" i="2"/>
  <c r="R21" i="2"/>
  <c r="Q21" i="2"/>
  <c r="S20" i="2"/>
  <c r="R20" i="2"/>
  <c r="Q20" i="2"/>
  <c r="S19" i="2"/>
  <c r="R19" i="2"/>
  <c r="Q19" i="2"/>
  <c r="S18" i="2"/>
  <c r="R18" i="2"/>
  <c r="Q18" i="2"/>
  <c r="S17" i="2"/>
  <c r="R17" i="2"/>
  <c r="Q17" i="2"/>
  <c r="S16" i="2"/>
  <c r="R16" i="2"/>
  <c r="Q16" i="2"/>
  <c r="S15" i="2"/>
  <c r="R15" i="2"/>
  <c r="Q15" i="2"/>
  <c r="S14" i="2"/>
  <c r="R14" i="2"/>
  <c r="Q14" i="2"/>
  <c r="S13" i="2"/>
  <c r="R13" i="2"/>
  <c r="Q13" i="2"/>
  <c r="S12" i="2"/>
  <c r="R12" i="2"/>
  <c r="Q12" i="2"/>
  <c r="S11" i="2"/>
  <c r="R11" i="2"/>
  <c r="Q11" i="2"/>
  <c r="S10" i="2"/>
  <c r="R10" i="2"/>
  <c r="Q10" i="2"/>
  <c r="S9" i="2"/>
  <c r="R9" i="2"/>
  <c r="Q9" i="2"/>
  <c r="S8" i="2"/>
  <c r="R8" i="2"/>
  <c r="Q8" i="2"/>
  <c r="S7" i="2"/>
  <c r="R7" i="2"/>
  <c r="Q7" i="2"/>
  <c r="S6" i="2"/>
  <c r="R6" i="2"/>
  <c r="Q6" i="2"/>
  <c r="S5" i="2"/>
  <c r="R5" i="2"/>
  <c r="Q5" i="2"/>
  <c r="S4" i="2"/>
  <c r="R4" i="2"/>
  <c r="Q4" i="2"/>
  <c r="S3" i="2"/>
  <c r="R3" i="2"/>
  <c r="Q3" i="2"/>
  <c r="S2" i="2"/>
  <c r="R2" i="2"/>
  <c r="Q2" i="2"/>
  <c r="F12" i="1" s="1"/>
  <c r="B21" i="3"/>
  <c r="C21" i="3" s="1"/>
  <c r="D21" i="3" s="1"/>
  <c r="B20" i="3"/>
  <c r="C20" i="3" s="1"/>
  <c r="D20" i="3" s="1"/>
  <c r="B19" i="3"/>
  <c r="B18" i="3"/>
  <c r="C18" i="3" s="1"/>
  <c r="D18" i="3" s="1"/>
  <c r="B17" i="3"/>
  <c r="C17" i="3" s="1"/>
  <c r="D17" i="3" s="1"/>
  <c r="B16" i="3"/>
  <c r="B15" i="3"/>
  <c r="C15" i="3" s="1"/>
  <c r="D15" i="3" s="1"/>
  <c r="B14" i="3"/>
  <c r="C14" i="3" s="1"/>
  <c r="D14" i="3" s="1"/>
  <c r="C1712" i="12"/>
  <c r="C1748" i="12"/>
  <c r="C1772" i="12"/>
  <c r="C1713" i="12"/>
  <c r="C1749" i="12"/>
  <c r="C1773" i="12"/>
  <c r="C1785" i="12"/>
  <c r="C1797" i="12"/>
  <c r="C1755" i="12"/>
  <c r="C1710" i="12"/>
  <c r="C1734" i="12"/>
  <c r="C1746" i="12"/>
  <c r="C1770" i="12"/>
  <c r="C1727" i="12"/>
  <c r="C1775" i="12"/>
  <c r="C1764" i="12"/>
  <c r="C1777" i="12"/>
  <c r="C1763" i="12"/>
  <c r="C1726" i="12"/>
  <c r="C1750" i="12"/>
  <c r="C1786" i="12"/>
  <c r="C1735" i="12"/>
  <c r="C1783" i="12"/>
  <c r="C1708" i="12"/>
  <c r="C1720" i="12"/>
  <c r="C1732" i="12"/>
  <c r="C1744" i="12"/>
  <c r="C1756" i="12"/>
  <c r="C1768" i="12"/>
  <c r="C1780" i="12"/>
  <c r="C1792" i="12"/>
  <c r="C1709" i="12"/>
  <c r="C1721" i="12"/>
  <c r="C1733" i="12"/>
  <c r="C1745" i="12"/>
  <c r="C1757" i="12"/>
  <c r="C1769" i="12"/>
  <c r="C1781" i="12"/>
  <c r="C1793" i="12"/>
  <c r="C1723" i="12"/>
  <c r="C1747" i="12"/>
  <c r="C1771" i="12"/>
  <c r="C1795" i="12"/>
  <c r="C1718" i="12"/>
  <c r="C1730" i="12"/>
  <c r="C1742" i="12"/>
  <c r="C1754" i="12"/>
  <c r="C1766" i="12"/>
  <c r="C1778" i="12"/>
  <c r="C1790" i="12"/>
  <c r="C1711" i="12"/>
  <c r="C1743" i="12"/>
  <c r="C1767" i="12"/>
  <c r="C1791" i="12"/>
  <c r="C1724" i="12"/>
  <c r="C1736" i="12"/>
  <c r="C1760" i="12"/>
  <c r="C1784" i="12"/>
  <c r="C1796" i="12"/>
  <c r="C1725" i="12"/>
  <c r="C1737" i="12"/>
  <c r="C1761" i="12"/>
  <c r="C1731" i="12"/>
  <c r="C1779" i="12"/>
  <c r="C1722" i="12"/>
  <c r="C1758" i="12"/>
  <c r="C1782" i="12"/>
  <c r="C1794" i="12"/>
  <c r="C1751" i="12"/>
  <c r="C1799" i="12"/>
  <c r="C1716" i="12"/>
  <c r="C1728" i="12"/>
  <c r="C1740" i="12"/>
  <c r="C1752" i="12"/>
  <c r="C1776" i="12"/>
  <c r="C1788" i="12"/>
  <c r="C1800" i="12"/>
  <c r="C1717" i="12"/>
  <c r="C1729" i="12"/>
  <c r="C1741" i="12"/>
  <c r="C1753" i="12"/>
  <c r="C1765" i="12"/>
  <c r="C1789" i="12"/>
  <c r="C1715" i="12"/>
  <c r="C1739" i="12"/>
  <c r="C1787" i="12"/>
  <c r="C1714" i="12"/>
  <c r="C1738" i="12"/>
  <c r="C1762" i="12"/>
  <c r="C1774" i="12"/>
  <c r="C1798" i="12"/>
  <c r="C1759" i="12"/>
  <c r="C1719" i="12"/>
  <c r="C19" i="3" l="1"/>
  <c r="D19" i="3" s="1"/>
  <c r="C16" i="3"/>
  <c r="D16" i="3" s="1"/>
  <c r="E105" i="3"/>
  <c r="E113" i="3"/>
  <c r="E112" i="3"/>
  <c r="E108" i="3"/>
  <c r="E115" i="3"/>
  <c r="E111" i="3"/>
  <c r="E107" i="3"/>
  <c r="E114" i="3"/>
  <c r="E110" i="3"/>
  <c r="E106" i="3"/>
  <c r="E109" i="3"/>
  <c r="F13" i="1"/>
  <c r="N18" i="1"/>
  <c r="N19" i="1"/>
  <c r="D1775" i="12"/>
  <c r="D1727" i="12"/>
  <c r="E1782" i="12"/>
  <c r="E1758" i="12"/>
  <c r="E1734" i="12"/>
  <c r="E1710" i="12"/>
  <c r="D1755" i="12"/>
  <c r="D1797" i="12"/>
  <c r="D1773" i="12"/>
  <c r="D1749" i="12"/>
  <c r="E1725" i="12"/>
  <c r="D1796" i="12"/>
  <c r="D1772" i="12"/>
  <c r="D1748" i="12"/>
  <c r="D1724" i="12"/>
  <c r="E1719" i="12"/>
  <c r="E1759" i="12"/>
  <c r="D1798" i="12"/>
  <c r="D1774" i="12"/>
  <c r="D1750" i="12"/>
  <c r="D1726" i="12"/>
  <c r="E1787" i="12"/>
  <c r="E1739" i="12"/>
  <c r="E1789" i="12"/>
  <c r="E1765" i="12"/>
  <c r="E1741" i="12"/>
  <c r="E1717" i="12"/>
  <c r="E1788" i="12"/>
  <c r="E1764" i="12"/>
  <c r="E1740" i="12"/>
  <c r="E1716" i="12"/>
  <c r="D1783" i="12"/>
  <c r="D1735" i="12"/>
  <c r="E1786" i="12"/>
  <c r="E1762" i="12"/>
  <c r="E1738" i="12"/>
  <c r="E1714" i="12"/>
  <c r="D1763" i="12"/>
  <c r="D1715" i="12"/>
  <c r="D1777" i="12"/>
  <c r="D1753" i="12"/>
  <c r="D1729" i="12"/>
  <c r="D1800" i="12"/>
  <c r="D1776" i="12"/>
  <c r="D1752" i="12"/>
  <c r="D1728" i="12"/>
  <c r="E1799" i="12"/>
  <c r="E1751" i="12"/>
  <c r="D1794" i="12"/>
  <c r="D1770" i="12"/>
  <c r="D1746" i="12"/>
  <c r="D1722" i="12"/>
  <c r="E1779" i="12"/>
  <c r="E1731" i="12"/>
  <c r="E1785" i="12"/>
  <c r="E1761" i="12"/>
  <c r="E1737" i="12"/>
  <c r="D1713" i="12"/>
  <c r="E1784" i="12"/>
  <c r="E1760" i="12"/>
  <c r="E1736" i="12"/>
  <c r="E1712" i="12"/>
  <c r="D1719" i="12"/>
  <c r="E1798" i="12"/>
  <c r="E1774" i="12"/>
  <c r="E1750" i="12"/>
  <c r="E1726" i="12"/>
  <c r="D1787" i="12"/>
  <c r="D1739" i="12"/>
  <c r="D1789" i="12"/>
  <c r="D1765" i="12"/>
  <c r="D1741" i="12"/>
  <c r="D1717" i="12"/>
  <c r="D1788" i="12"/>
  <c r="D1764" i="12"/>
  <c r="D1716" i="12"/>
  <c r="E1791" i="12"/>
  <c r="D1790" i="12"/>
  <c r="D1742" i="12"/>
  <c r="E1771" i="12"/>
  <c r="E1781" i="12"/>
  <c r="E1757" i="12"/>
  <c r="E1709" i="12"/>
  <c r="E1756" i="12"/>
  <c r="D1767" i="12"/>
  <c r="E1778" i="12"/>
  <c r="E1730" i="12"/>
  <c r="D1747" i="12"/>
  <c r="D1769" i="12"/>
  <c r="D1721" i="12"/>
  <c r="D1768" i="12"/>
  <c r="D1720" i="12"/>
  <c r="E1735" i="12"/>
  <c r="D1786" i="12"/>
  <c r="D1762" i="12"/>
  <c r="D1714" i="12"/>
  <c r="E1715" i="12"/>
  <c r="E1753" i="12"/>
  <c r="E1800" i="12"/>
  <c r="D1791" i="12"/>
  <c r="D1743" i="12"/>
  <c r="E1790" i="12"/>
  <c r="E1766" i="12"/>
  <c r="E1742" i="12"/>
  <c r="E1718" i="12"/>
  <c r="D1771" i="12"/>
  <c r="D1723" i="12"/>
  <c r="D1781" i="12"/>
  <c r="D1757" i="12"/>
  <c r="E1733" i="12"/>
  <c r="D1709" i="12"/>
  <c r="D1780" i="12"/>
  <c r="D1756" i="12"/>
  <c r="D1732" i="12"/>
  <c r="D1708" i="12"/>
  <c r="E1775" i="12"/>
  <c r="E1727" i="12"/>
  <c r="D1782" i="12"/>
  <c r="D1758" i="12"/>
  <c r="D1734" i="12"/>
  <c r="D1710" i="12"/>
  <c r="E1755" i="12"/>
  <c r="E1797" i="12"/>
  <c r="E1773" i="12"/>
  <c r="E1749" i="12"/>
  <c r="D1725" i="12"/>
  <c r="E1796" i="12"/>
  <c r="E1772" i="12"/>
  <c r="E1748" i="12"/>
  <c r="E1724" i="12"/>
  <c r="D1799" i="12"/>
  <c r="D1751" i="12"/>
  <c r="E1794" i="12"/>
  <c r="E1770" i="12"/>
  <c r="E1746" i="12"/>
  <c r="E1722" i="12"/>
  <c r="D1779" i="12"/>
  <c r="D1731" i="12"/>
  <c r="D1785" i="12"/>
  <c r="D1761" i="12"/>
  <c r="D1737" i="12"/>
  <c r="E1713" i="12"/>
  <c r="D1784" i="12"/>
  <c r="D1760" i="12"/>
  <c r="D1736" i="12"/>
  <c r="D1712" i="12"/>
  <c r="E1767" i="12"/>
  <c r="E1711" i="12"/>
  <c r="D1778" i="12"/>
  <c r="D1754" i="12"/>
  <c r="D1730" i="12"/>
  <c r="E1795" i="12"/>
  <c r="E1747" i="12"/>
  <c r="E1793" i="12"/>
  <c r="E1769" i="12"/>
  <c r="E1745" i="12"/>
  <c r="E1721" i="12"/>
  <c r="E1792" i="12"/>
  <c r="E1768" i="12"/>
  <c r="E1744" i="12"/>
  <c r="E1720" i="12"/>
  <c r="D1759" i="12"/>
  <c r="D1740" i="12"/>
  <c r="E1743" i="12"/>
  <c r="D1766" i="12"/>
  <c r="D1718" i="12"/>
  <c r="E1723" i="12"/>
  <c r="D1733" i="12"/>
  <c r="E1780" i="12"/>
  <c r="E1732" i="12"/>
  <c r="E1708" i="12"/>
  <c r="D1711" i="12"/>
  <c r="E1754" i="12"/>
  <c r="D1795" i="12"/>
  <c r="D1793" i="12"/>
  <c r="D1745" i="12"/>
  <c r="D1792" i="12"/>
  <c r="D1744" i="12"/>
  <c r="E1783" i="12"/>
  <c r="D1738" i="12"/>
  <c r="E1763" i="12"/>
  <c r="E1777" i="12"/>
  <c r="E1729" i="12"/>
  <c r="E1776" i="12"/>
  <c r="E1752" i="12"/>
  <c r="E1728" i="12"/>
  <c r="W1707" i="2"/>
  <c r="R1708" i="2"/>
  <c r="R104857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0F6725-34AE-4681-90A3-446314139732}" keepAlive="1" name="ModelConnection_ExternalData_1" description="Data Model" type="5" refreshedVersion="8" minRefreshableVersion="5" saveData="1">
    <dbPr connection="Data Model Connection" command="MTA_Daily_Ridership" commandType="3"/>
    <extLst>
      <ext xmlns:x15="http://schemas.microsoft.com/office/spreadsheetml/2010/11/main" uri="{DE250136-89BD-433C-8126-D09CA5730AF9}">
        <x15:connection id="" model="1"/>
      </ext>
    </extLst>
  </connection>
  <connection id="2" xr16:uid="{DBF414EC-4C3E-4EA5-B2C4-F556392E12A4}" name="Query - MTA_Daily_Ridership" description="Connection to the 'MTA_Daily_Ridership' query in the workbook." type="100" refreshedVersion="8" minRefreshableVersion="5">
    <extLst>
      <ext xmlns:x15="http://schemas.microsoft.com/office/spreadsheetml/2010/11/main" uri="{DE250136-89BD-433C-8126-D09CA5730AF9}">
        <x15:connection id="7696fdd8-87c5-426d-b7d1-11015ef00e89"/>
      </ext>
    </extLst>
  </connection>
  <connection id="3" xr16:uid="{53B0B4E8-FC18-4111-8DEF-987B3D6F0F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384242B-286D-4A55-B92C-3E5FD83AA9E5}" name="WorksheetConnection_Book1!MTA_Daily_Ridership" type="102" refreshedVersion="8" minRefreshableVersion="5">
    <extLst>
      <ext xmlns:x15="http://schemas.microsoft.com/office/spreadsheetml/2010/11/main" uri="{DE250136-89BD-433C-8126-D09CA5730AF9}">
        <x15:connection id="MTA_Daily_Ridership 1">
          <x15:rangePr sourceName="_xlcn.WorksheetConnection_Book1MTA_Daily_Ridership1"/>
        </x15:connection>
      </ext>
    </extLst>
  </connection>
  <connection id="5" xr16:uid="{2626A508-6E2E-4648-9D7A-3544F186EFC0}" name="WorksheetConnection_MTA project - 30 june.xlsx!Table3" type="102" refreshedVersion="8" minRefreshableVersion="5">
    <extLst>
      <ext xmlns:x15="http://schemas.microsoft.com/office/spreadsheetml/2010/11/main" uri="{DE250136-89BD-433C-8126-D09CA5730AF9}">
        <x15:connection id="Table3">
          <x15:rangePr sourceName="_xlcn.WorksheetConnection_MTAproject30june.xlsxTable31"/>
        </x15:connection>
      </ext>
    </extLst>
  </connection>
</connections>
</file>

<file path=xl/sharedStrings.xml><?xml version="1.0" encoding="utf-8"?>
<sst xmlns="http://schemas.openxmlformats.org/spreadsheetml/2006/main" count="1928" uniqueCount="117">
  <si>
    <t>Sum of Total Ridership</t>
  </si>
  <si>
    <t>Total Estimated Ridership</t>
  </si>
  <si>
    <t>Sum of Subways: Total Estimated Ridership</t>
  </si>
  <si>
    <t>Sum of Buses: Total Estimated Ridership</t>
  </si>
  <si>
    <t>Sum of LIRR: Total Estimated Ridership</t>
  </si>
  <si>
    <t>Sum of Metro-North: Total Estimated Ridership</t>
  </si>
  <si>
    <t>Sum of Access-A-Ride: Total Scheduled Trips</t>
  </si>
  <si>
    <t>Sum of Staten Island Railway: Total Estimated Ridership</t>
  </si>
  <si>
    <t>Sum of Bridges and Tunnels: Total Traffic</t>
  </si>
  <si>
    <t>Sum of ridership</t>
  </si>
  <si>
    <t>Sum of each mode/total ridership</t>
  </si>
  <si>
    <t>in percentage</t>
  </si>
  <si>
    <t>Subway</t>
  </si>
  <si>
    <t>Bus</t>
  </si>
  <si>
    <t>LIRR</t>
  </si>
  <si>
    <t>Metro-North</t>
  </si>
  <si>
    <t>Access-A-Ride</t>
  </si>
  <si>
    <t>Staten Island Railway</t>
  </si>
  <si>
    <t>Bridges and Tunnels</t>
  </si>
  <si>
    <t>Total Ridership</t>
  </si>
  <si>
    <t>Row Labels</t>
  </si>
  <si>
    <t>Wednesday</t>
  </si>
  <si>
    <t>Thursday</t>
  </si>
  <si>
    <t>Tuesday</t>
  </si>
  <si>
    <t>Friday</t>
  </si>
  <si>
    <t>Monday</t>
  </si>
  <si>
    <t>Saturday</t>
  </si>
  <si>
    <t>Sunday</t>
  </si>
  <si>
    <t>Grand Total</t>
  </si>
  <si>
    <t>Average of Total Ridership</t>
  </si>
  <si>
    <t>Oct</t>
  </si>
  <si>
    <t>Sep</t>
  </si>
  <si>
    <t>Mar</t>
  </si>
  <si>
    <t>Nov</t>
  </si>
  <si>
    <t>Feb</t>
  </si>
  <si>
    <t>Dec</t>
  </si>
  <si>
    <t>Jun</t>
  </si>
  <si>
    <t>Aug</t>
  </si>
  <si>
    <t>May</t>
  </si>
  <si>
    <t>Jul</t>
  </si>
  <si>
    <t>Jan</t>
  </si>
  <si>
    <t>Apr</t>
  </si>
  <si>
    <t>Average of Subways: Total Estimated Ridership</t>
  </si>
  <si>
    <t>Average of Buses: Total Estimated Ridership</t>
  </si>
  <si>
    <t>Average of LIRR: Total Estimated Ridership</t>
  </si>
  <si>
    <t>Average of Metro-North: Total Estimated Ridership</t>
  </si>
  <si>
    <t>Average of Staten Island Railway: Total Estimated Ridership</t>
  </si>
  <si>
    <t>Average of Bridges and Tunnels: Total Traffic</t>
  </si>
  <si>
    <t>2020</t>
  </si>
  <si>
    <t>2021</t>
  </si>
  <si>
    <t>2022</t>
  </si>
  <si>
    <t>2023</t>
  </si>
  <si>
    <t>2024</t>
  </si>
  <si>
    <t>Subway Ridership</t>
  </si>
  <si>
    <t>Bus Ridership</t>
  </si>
  <si>
    <t>Average of Ratio of Subway to Bridges &amp; Tunnels Traffic</t>
  </si>
  <si>
    <t>Month</t>
  </si>
  <si>
    <t>Average Of Subway Ridership</t>
  </si>
  <si>
    <t>Moving Average Of Subway Ridership</t>
  </si>
  <si>
    <t>Date</t>
  </si>
  <si>
    <t>Subways: Total Estimated Ridership</t>
  </si>
  <si>
    <t>Forecast(Subways: Total Estimated Ridership)</t>
  </si>
  <si>
    <t>Lower Confidence Bound(Subways: Total Estimated Ridership)</t>
  </si>
  <si>
    <t>Upper Confidence Bound(Subways: Total Estimated Ridership)</t>
  </si>
  <si>
    <t>Sum of Forecast(Subways: Total Estimated Ridership)</t>
  </si>
  <si>
    <t>2025</t>
  </si>
  <si>
    <t>Subways: % of Comparable Pre-Pandemic Day</t>
  </si>
  <si>
    <t>Buses: Total Estimated Ridership</t>
  </si>
  <si>
    <t>Buses: % of Comparable Pre-Pandemic Day</t>
  </si>
  <si>
    <t>LIRR: Total Estimated Ridership</t>
  </si>
  <si>
    <t>LIRR: % of Comparable Pre-Pandemic Day</t>
  </si>
  <si>
    <t>Metro-North: Total Estimated Ridership</t>
  </si>
  <si>
    <t>Metro-North: % of Comparable Pre-Pandemic Day</t>
  </si>
  <si>
    <t>Access-A-Ride: Total Scheduled Trips</t>
  </si>
  <si>
    <t>Access-A-Ride: % of Comparable Pre-Pandemic Day</t>
  </si>
  <si>
    <t>Bridges and Tunnels: Total Traffic</t>
  </si>
  <si>
    <t>Bridges and Tunnels: % of Comparable Pre-Pandemic Day</t>
  </si>
  <si>
    <t>Staten Island Railway: Total Estimated Ridership</t>
  </si>
  <si>
    <t>Staten Island Railway: % of Comparable Pre-Pandemic Day</t>
  </si>
  <si>
    <t>Day Name</t>
  </si>
  <si>
    <t>Day type</t>
  </si>
  <si>
    <t>% Change</t>
  </si>
  <si>
    <t>Ratio of Subway to Bridges &amp; Tunnels Traffic</t>
  </si>
  <si>
    <t>Moving Average Subway</t>
  </si>
  <si>
    <t>1)</t>
  </si>
  <si>
    <t>Total Number of Days</t>
  </si>
  <si>
    <t>2)</t>
  </si>
  <si>
    <t xml:space="preserve">Total subway ridership </t>
  </si>
  <si>
    <t>3)</t>
  </si>
  <si>
    <t>Average daily subway ridership</t>
  </si>
  <si>
    <t>Averae daily bus ridership</t>
  </si>
  <si>
    <t>Average daily LIRR ridership</t>
  </si>
  <si>
    <t>Average daily Metro-North ridership</t>
  </si>
  <si>
    <t>Average daily Access a Ride Trip</t>
  </si>
  <si>
    <t>Average daily bridges and tunnels traffic</t>
  </si>
  <si>
    <t xml:space="preserve">Average daily staten Island </t>
  </si>
  <si>
    <t>Island Railway</t>
  </si>
  <si>
    <t>4)</t>
  </si>
  <si>
    <t>Highest Subway Ridership Recorded</t>
  </si>
  <si>
    <t>5)</t>
  </si>
  <si>
    <t>Date which has lowest Bus Ridership</t>
  </si>
  <si>
    <t>6)</t>
  </si>
  <si>
    <t>No.Of Ridership in weekend</t>
  </si>
  <si>
    <t>No.of Ridership in weekdays</t>
  </si>
  <si>
    <t>7)</t>
  </si>
  <si>
    <t>Sum of Subway ridership</t>
  </si>
  <si>
    <t>Sum of total ridership</t>
  </si>
  <si>
    <t>Percentage of total ridership comes from subway</t>
  </si>
  <si>
    <t>8)</t>
  </si>
  <si>
    <t>Correlation between subway and bus ridership</t>
  </si>
  <si>
    <t>Very strong positive correlation</t>
  </si>
  <si>
    <t>Mode</t>
  </si>
  <si>
    <t>Total trips</t>
  </si>
  <si>
    <t>Percentage from total ridership</t>
  </si>
  <si>
    <t>9)</t>
  </si>
  <si>
    <t>10)</t>
  </si>
  <si>
    <t xml:space="preserve">Subway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</si>
</sst>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rgb="FF404040"/>
      <name val="Segoe UI"/>
      <family val="2"/>
    </font>
  </fonts>
  <fills count="11">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B2D8D8"/>
        <bgColor indexed="64"/>
      </patternFill>
    </fill>
    <fill>
      <patternFill patternType="solid">
        <fgColor rgb="FF66B2B2"/>
        <bgColor indexed="64"/>
      </patternFill>
    </fill>
    <fill>
      <patternFill patternType="solid">
        <fgColor rgb="FF008080"/>
        <bgColor indexed="64"/>
      </patternFill>
    </fill>
    <fill>
      <patternFill patternType="solid">
        <fgColor rgb="FF006666"/>
        <bgColor indexed="64"/>
      </patternFill>
    </fill>
    <fill>
      <patternFill patternType="solid">
        <fgColor rgb="FF004C4C"/>
        <bgColor indexed="64"/>
      </patternFill>
    </fill>
    <fill>
      <patternFill patternType="solid">
        <fgColor theme="4" tint="0.79998168889431442"/>
        <bgColor theme="4" tint="0.79998168889431442"/>
      </patternFill>
    </fill>
  </fills>
  <borders count="4">
    <border>
      <left/>
      <right/>
      <top/>
      <bottom/>
      <diagonal/>
    </border>
    <border>
      <left style="thin">
        <color theme="9" tint="0.39997558519241921"/>
      </left>
      <right/>
      <top style="double">
        <color theme="9"/>
      </top>
      <bottom style="thin">
        <color theme="9"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14" fontId="0" fillId="0" borderId="0" xfId="0" applyNumberFormat="1"/>
    <xf numFmtId="14" fontId="2" fillId="0" borderId="1" xfId="0" applyNumberFormat="1" applyFont="1" applyBorder="1"/>
    <xf numFmtId="9" fontId="0" fillId="0" borderId="0" xfId="1" applyFont="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2" fontId="0" fillId="0" borderId="0" xfId="1" applyNumberFormat="1" applyFont="1"/>
    <xf numFmtId="10" fontId="0" fillId="0" borderId="0" xfId="1" applyNumberFormat="1" applyFont="1"/>
    <xf numFmtId="0" fontId="4" fillId="0" borderId="0" xfId="0" applyFont="1"/>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3" fontId="0" fillId="0" borderId="0" xfId="0" applyNumberFormat="1"/>
    <xf numFmtId="164" fontId="0" fillId="0" borderId="0" xfId="0" applyNumberFormat="1"/>
    <xf numFmtId="0" fontId="2" fillId="0" borderId="2" xfId="0" applyFont="1" applyBorder="1" applyAlignment="1">
      <alignment horizontal="left"/>
    </xf>
    <xf numFmtId="164" fontId="2" fillId="0" borderId="2" xfId="0" applyNumberFormat="1" applyFont="1" applyBorder="1"/>
    <xf numFmtId="0" fontId="2" fillId="10" borderId="3" xfId="0" applyFont="1" applyFill="1" applyBorder="1" applyAlignment="1">
      <alignment horizontal="left"/>
    </xf>
    <xf numFmtId="164" fontId="2" fillId="10" borderId="3" xfId="0" applyNumberFormat="1" applyFont="1" applyFill="1" applyBorder="1"/>
    <xf numFmtId="0" fontId="0" fillId="0" borderId="0" xfId="0" applyAlignment="1">
      <alignment horizontal="left" indent="1"/>
    </xf>
    <xf numFmtId="0" fontId="0" fillId="0" borderId="0" xfId="0" applyNumberFormat="1"/>
  </cellXfs>
  <cellStyles count="2">
    <cellStyle name="Normal" xfId="0" builtinId="0"/>
    <cellStyle name="Percent" xfId="1" builtinId="5"/>
  </cellStyles>
  <dxfs count="12">
    <dxf>
      <numFmt numFmtId="0" formatCode="General"/>
    </dxf>
    <dxf>
      <numFmt numFmtId="0" formatCode="General"/>
    </dxf>
    <dxf>
      <numFmt numFmtId="13" formatCode="0%"/>
    </dxf>
    <dxf>
      <numFmt numFmtId="0" formatCode="General"/>
    </dxf>
    <dxf>
      <numFmt numFmtId="0" formatCode="General"/>
    </dxf>
    <dxf>
      <numFmt numFmtId="0" formatCode="General"/>
    </dxf>
    <dxf>
      <numFmt numFmtId="19" formatCode="dd/mm/yyyy"/>
    </dxf>
    <dxf>
      <numFmt numFmtId="2" formatCode="0.00"/>
    </dxf>
    <dxf>
      <numFmt numFmtId="2" formatCode="0.00"/>
    </dxf>
    <dxf>
      <numFmt numFmtId="19" formatCode="dd/mm/yyyy"/>
    </dxf>
    <dxf>
      <numFmt numFmtId="164" formatCode="#,##0,,&quot;M&quot;"/>
    </dxf>
    <dxf>
      <numFmt numFmtId="164" formatCode="#,##0,,&quot;M&quot;"/>
    </dxf>
  </dxfs>
  <tableStyles count="0" defaultTableStyle="TableStyleMedium2" defaultPivotStyle="PivotStyleLight16"/>
  <colors>
    <mruColors>
      <color rgb="FF000000"/>
      <color rgb="FF004C4C"/>
      <color rgb="FF080808"/>
      <color rgb="FF006666"/>
      <color rgb="FF008080"/>
      <color rgb="FFB2D8D8"/>
      <color rgb="FF66B2B2"/>
      <color rgb="FF0A0A0A"/>
      <color rgb="FF0606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Subways: Total Estimated Ridership</c:v>
                </c:pt>
              </c:strCache>
            </c:strRef>
          </c:tx>
          <c:spPr>
            <a:ln w="28575" cap="rnd">
              <a:solidFill>
                <a:schemeClr val="accent1"/>
              </a:solidFill>
              <a:round/>
            </a:ln>
            <a:effectLst/>
          </c:spPr>
          <c:marker>
            <c:symbol val="none"/>
          </c:marker>
          <c:val>
            <c:numRef>
              <c:f>Forecast!$B$2:$B$1800</c:f>
              <c:numCache>
                <c:formatCode>General</c:formatCode>
                <c:ptCount val="93"/>
              </c:numCache>
            </c:numRef>
          </c:val>
          <c:smooth val="0"/>
          <c:extLst>
            <c:ext xmlns:c16="http://schemas.microsoft.com/office/drawing/2014/chart" uri="{C3380CC4-5D6E-409C-BE32-E72D297353CC}">
              <c16:uniqueId val="{00000000-07FE-410F-86D3-BCFB288E12C9}"/>
            </c:ext>
          </c:extLst>
        </c:ser>
        <c:ser>
          <c:idx val="1"/>
          <c:order val="1"/>
          <c:tx>
            <c:strRef>
              <c:f>Forecast!$C$1</c:f>
              <c:strCache>
                <c:ptCount val="1"/>
                <c:pt idx="0">
                  <c:v>Forecast(Subways: Total Estimated Ridership)</c:v>
                </c:pt>
              </c:strCache>
            </c:strRef>
          </c:tx>
          <c:spPr>
            <a:ln w="25400" cap="rnd">
              <a:solidFill>
                <a:schemeClr val="accent2"/>
              </a:solidFill>
              <a:round/>
            </a:ln>
            <a:effectLst/>
          </c:spPr>
          <c:marker>
            <c:symbol val="none"/>
          </c:marker>
          <c:cat>
            <c:numRef>
              <c:f>Forecast!$A$2:$A$1800</c:f>
              <c:numCache>
                <c:formatCode>m/d/yyyy</c:formatCode>
                <c:ptCount val="93"/>
                <c:pt idx="0">
                  <c:v>45597</c:v>
                </c:pt>
                <c:pt idx="1">
                  <c:v>45598</c:v>
                </c:pt>
                <c:pt idx="2">
                  <c:v>45599</c:v>
                </c:pt>
                <c:pt idx="3">
                  <c:v>45600</c:v>
                </c:pt>
                <c:pt idx="4">
                  <c:v>45601</c:v>
                </c:pt>
                <c:pt idx="5">
                  <c:v>45602</c:v>
                </c:pt>
                <c:pt idx="6">
                  <c:v>45603</c:v>
                </c:pt>
                <c:pt idx="7">
                  <c:v>45604</c:v>
                </c:pt>
                <c:pt idx="8">
                  <c:v>45605</c:v>
                </c:pt>
                <c:pt idx="9">
                  <c:v>45606</c:v>
                </c:pt>
                <c:pt idx="10">
                  <c:v>45607</c:v>
                </c:pt>
                <c:pt idx="11">
                  <c:v>45608</c:v>
                </c:pt>
                <c:pt idx="12">
                  <c:v>45609</c:v>
                </c:pt>
                <c:pt idx="13">
                  <c:v>45610</c:v>
                </c:pt>
                <c:pt idx="14">
                  <c:v>45611</c:v>
                </c:pt>
                <c:pt idx="15">
                  <c:v>45612</c:v>
                </c:pt>
                <c:pt idx="16">
                  <c:v>45613</c:v>
                </c:pt>
                <c:pt idx="17">
                  <c:v>45614</c:v>
                </c:pt>
                <c:pt idx="18">
                  <c:v>45615</c:v>
                </c:pt>
                <c:pt idx="19">
                  <c:v>45616</c:v>
                </c:pt>
                <c:pt idx="20">
                  <c:v>45617</c:v>
                </c:pt>
                <c:pt idx="21">
                  <c:v>45618</c:v>
                </c:pt>
                <c:pt idx="22">
                  <c:v>45619</c:v>
                </c:pt>
                <c:pt idx="23">
                  <c:v>45620</c:v>
                </c:pt>
                <c:pt idx="24">
                  <c:v>45621</c:v>
                </c:pt>
                <c:pt idx="25">
                  <c:v>45622</c:v>
                </c:pt>
                <c:pt idx="26">
                  <c:v>45623</c:v>
                </c:pt>
                <c:pt idx="27">
                  <c:v>45624</c:v>
                </c:pt>
                <c:pt idx="28">
                  <c:v>45625</c:v>
                </c:pt>
                <c:pt idx="29">
                  <c:v>45626</c:v>
                </c:pt>
                <c:pt idx="30">
                  <c:v>45627</c:v>
                </c:pt>
                <c:pt idx="31">
                  <c:v>45628</c:v>
                </c:pt>
                <c:pt idx="32">
                  <c:v>45629</c:v>
                </c:pt>
                <c:pt idx="33">
                  <c:v>45630</c:v>
                </c:pt>
                <c:pt idx="34">
                  <c:v>45631</c:v>
                </c:pt>
                <c:pt idx="35">
                  <c:v>45632</c:v>
                </c:pt>
                <c:pt idx="36">
                  <c:v>45633</c:v>
                </c:pt>
                <c:pt idx="37">
                  <c:v>45634</c:v>
                </c:pt>
                <c:pt idx="38">
                  <c:v>45635</c:v>
                </c:pt>
                <c:pt idx="39">
                  <c:v>45636</c:v>
                </c:pt>
                <c:pt idx="40">
                  <c:v>45637</c:v>
                </c:pt>
                <c:pt idx="41">
                  <c:v>45638</c:v>
                </c:pt>
                <c:pt idx="42">
                  <c:v>45639</c:v>
                </c:pt>
                <c:pt idx="43">
                  <c:v>45640</c:v>
                </c:pt>
                <c:pt idx="44">
                  <c:v>45641</c:v>
                </c:pt>
                <c:pt idx="45">
                  <c:v>45642</c:v>
                </c:pt>
                <c:pt idx="46">
                  <c:v>45643</c:v>
                </c:pt>
                <c:pt idx="47">
                  <c:v>45644</c:v>
                </c:pt>
                <c:pt idx="48">
                  <c:v>45645</c:v>
                </c:pt>
                <c:pt idx="49">
                  <c:v>45646</c:v>
                </c:pt>
                <c:pt idx="50">
                  <c:v>45647</c:v>
                </c:pt>
                <c:pt idx="51">
                  <c:v>45648</c:v>
                </c:pt>
                <c:pt idx="52">
                  <c:v>45649</c:v>
                </c:pt>
                <c:pt idx="53">
                  <c:v>45650</c:v>
                </c:pt>
                <c:pt idx="54">
                  <c:v>45651</c:v>
                </c:pt>
                <c:pt idx="55">
                  <c:v>45652</c:v>
                </c:pt>
                <c:pt idx="56">
                  <c:v>45653</c:v>
                </c:pt>
                <c:pt idx="57">
                  <c:v>45654</c:v>
                </c:pt>
                <c:pt idx="58">
                  <c:v>45655</c:v>
                </c:pt>
                <c:pt idx="59">
                  <c:v>45656</c:v>
                </c:pt>
                <c:pt idx="60">
                  <c:v>45657</c:v>
                </c:pt>
                <c:pt idx="61">
                  <c:v>45658</c:v>
                </c:pt>
                <c:pt idx="62">
                  <c:v>45659</c:v>
                </c:pt>
                <c:pt idx="63">
                  <c:v>45660</c:v>
                </c:pt>
                <c:pt idx="64">
                  <c:v>45661</c:v>
                </c:pt>
                <c:pt idx="65">
                  <c:v>45662</c:v>
                </c:pt>
                <c:pt idx="66">
                  <c:v>45663</c:v>
                </c:pt>
                <c:pt idx="67">
                  <c:v>45664</c:v>
                </c:pt>
                <c:pt idx="68">
                  <c:v>45665</c:v>
                </c:pt>
                <c:pt idx="69">
                  <c:v>45666</c:v>
                </c:pt>
                <c:pt idx="70">
                  <c:v>45667</c:v>
                </c:pt>
                <c:pt idx="71">
                  <c:v>45668</c:v>
                </c:pt>
                <c:pt idx="72">
                  <c:v>45669</c:v>
                </c:pt>
                <c:pt idx="73">
                  <c:v>45670</c:v>
                </c:pt>
                <c:pt idx="74">
                  <c:v>45671</c:v>
                </c:pt>
                <c:pt idx="75">
                  <c:v>45672</c:v>
                </c:pt>
                <c:pt idx="76">
                  <c:v>45673</c:v>
                </c:pt>
                <c:pt idx="77">
                  <c:v>45674</c:v>
                </c:pt>
                <c:pt idx="78">
                  <c:v>45675</c:v>
                </c:pt>
                <c:pt idx="79">
                  <c:v>45676</c:v>
                </c:pt>
                <c:pt idx="80">
                  <c:v>45677</c:v>
                </c:pt>
                <c:pt idx="81">
                  <c:v>45678</c:v>
                </c:pt>
                <c:pt idx="82">
                  <c:v>45679</c:v>
                </c:pt>
                <c:pt idx="83">
                  <c:v>45680</c:v>
                </c:pt>
                <c:pt idx="84">
                  <c:v>45681</c:v>
                </c:pt>
                <c:pt idx="85">
                  <c:v>45682</c:v>
                </c:pt>
                <c:pt idx="86">
                  <c:v>45683</c:v>
                </c:pt>
                <c:pt idx="87">
                  <c:v>45684</c:v>
                </c:pt>
                <c:pt idx="88">
                  <c:v>45685</c:v>
                </c:pt>
                <c:pt idx="89">
                  <c:v>45686</c:v>
                </c:pt>
                <c:pt idx="90">
                  <c:v>45687</c:v>
                </c:pt>
                <c:pt idx="91">
                  <c:v>45688</c:v>
                </c:pt>
                <c:pt idx="92">
                  <c:v>45689</c:v>
                </c:pt>
              </c:numCache>
            </c:numRef>
          </c:cat>
          <c:val>
            <c:numRef>
              <c:f>Forecast!$C$2:$C$1800</c:f>
              <c:numCache>
                <c:formatCode>General</c:formatCode>
                <c:ptCount val="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numCache>
            </c:numRef>
          </c:val>
          <c:smooth val="0"/>
          <c:extLst>
            <c:ext xmlns:c16="http://schemas.microsoft.com/office/drawing/2014/chart" uri="{C3380CC4-5D6E-409C-BE32-E72D297353CC}">
              <c16:uniqueId val="{00000001-07FE-410F-86D3-BCFB288E12C9}"/>
            </c:ext>
          </c:extLst>
        </c:ser>
        <c:ser>
          <c:idx val="2"/>
          <c:order val="2"/>
          <c:tx>
            <c:strRef>
              <c:f>Forecast!$D$1</c:f>
              <c:strCache>
                <c:ptCount val="1"/>
                <c:pt idx="0">
                  <c:v>Lower Confidence Bound(Subways: Total Estimated Ridership)</c:v>
                </c:pt>
              </c:strCache>
            </c:strRef>
          </c:tx>
          <c:spPr>
            <a:ln w="12700" cap="rnd">
              <a:solidFill>
                <a:srgbClr val="ED7D31"/>
              </a:solidFill>
              <a:prstDash val="solid"/>
              <a:round/>
            </a:ln>
            <a:effectLst/>
          </c:spPr>
          <c:marker>
            <c:symbol val="none"/>
          </c:marker>
          <c:cat>
            <c:numRef>
              <c:f>Forecast!$A$2:$A$1800</c:f>
              <c:numCache>
                <c:formatCode>m/d/yyyy</c:formatCode>
                <c:ptCount val="93"/>
                <c:pt idx="0">
                  <c:v>45597</c:v>
                </c:pt>
                <c:pt idx="1">
                  <c:v>45598</c:v>
                </c:pt>
                <c:pt idx="2">
                  <c:v>45599</c:v>
                </c:pt>
                <c:pt idx="3">
                  <c:v>45600</c:v>
                </c:pt>
                <c:pt idx="4">
                  <c:v>45601</c:v>
                </c:pt>
                <c:pt idx="5">
                  <c:v>45602</c:v>
                </c:pt>
                <c:pt idx="6">
                  <c:v>45603</c:v>
                </c:pt>
                <c:pt idx="7">
                  <c:v>45604</c:v>
                </c:pt>
                <c:pt idx="8">
                  <c:v>45605</c:v>
                </c:pt>
                <c:pt idx="9">
                  <c:v>45606</c:v>
                </c:pt>
                <c:pt idx="10">
                  <c:v>45607</c:v>
                </c:pt>
                <c:pt idx="11">
                  <c:v>45608</c:v>
                </c:pt>
                <c:pt idx="12">
                  <c:v>45609</c:v>
                </c:pt>
                <c:pt idx="13">
                  <c:v>45610</c:v>
                </c:pt>
                <c:pt idx="14">
                  <c:v>45611</c:v>
                </c:pt>
                <c:pt idx="15">
                  <c:v>45612</c:v>
                </c:pt>
                <c:pt idx="16">
                  <c:v>45613</c:v>
                </c:pt>
                <c:pt idx="17">
                  <c:v>45614</c:v>
                </c:pt>
                <c:pt idx="18">
                  <c:v>45615</c:v>
                </c:pt>
                <c:pt idx="19">
                  <c:v>45616</c:v>
                </c:pt>
                <c:pt idx="20">
                  <c:v>45617</c:v>
                </c:pt>
                <c:pt idx="21">
                  <c:v>45618</c:v>
                </c:pt>
                <c:pt idx="22">
                  <c:v>45619</c:v>
                </c:pt>
                <c:pt idx="23">
                  <c:v>45620</c:v>
                </c:pt>
                <c:pt idx="24">
                  <c:v>45621</c:v>
                </c:pt>
                <c:pt idx="25">
                  <c:v>45622</c:v>
                </c:pt>
                <c:pt idx="26">
                  <c:v>45623</c:v>
                </c:pt>
                <c:pt idx="27">
                  <c:v>45624</c:v>
                </c:pt>
                <c:pt idx="28">
                  <c:v>45625</c:v>
                </c:pt>
                <c:pt idx="29">
                  <c:v>45626</c:v>
                </c:pt>
                <c:pt idx="30">
                  <c:v>45627</c:v>
                </c:pt>
                <c:pt idx="31">
                  <c:v>45628</c:v>
                </c:pt>
                <c:pt idx="32">
                  <c:v>45629</c:v>
                </c:pt>
                <c:pt idx="33">
                  <c:v>45630</c:v>
                </c:pt>
                <c:pt idx="34">
                  <c:v>45631</c:v>
                </c:pt>
                <c:pt idx="35">
                  <c:v>45632</c:v>
                </c:pt>
                <c:pt idx="36">
                  <c:v>45633</c:v>
                </c:pt>
                <c:pt idx="37">
                  <c:v>45634</c:v>
                </c:pt>
                <c:pt idx="38">
                  <c:v>45635</c:v>
                </c:pt>
                <c:pt idx="39">
                  <c:v>45636</c:v>
                </c:pt>
                <c:pt idx="40">
                  <c:v>45637</c:v>
                </c:pt>
                <c:pt idx="41">
                  <c:v>45638</c:v>
                </c:pt>
                <c:pt idx="42">
                  <c:v>45639</c:v>
                </c:pt>
                <c:pt idx="43">
                  <c:v>45640</c:v>
                </c:pt>
                <c:pt idx="44">
                  <c:v>45641</c:v>
                </c:pt>
                <c:pt idx="45">
                  <c:v>45642</c:v>
                </c:pt>
                <c:pt idx="46">
                  <c:v>45643</c:v>
                </c:pt>
                <c:pt idx="47">
                  <c:v>45644</c:v>
                </c:pt>
                <c:pt idx="48">
                  <c:v>45645</c:v>
                </c:pt>
                <c:pt idx="49">
                  <c:v>45646</c:v>
                </c:pt>
                <c:pt idx="50">
                  <c:v>45647</c:v>
                </c:pt>
                <c:pt idx="51">
                  <c:v>45648</c:v>
                </c:pt>
                <c:pt idx="52">
                  <c:v>45649</c:v>
                </c:pt>
                <c:pt idx="53">
                  <c:v>45650</c:v>
                </c:pt>
                <c:pt idx="54">
                  <c:v>45651</c:v>
                </c:pt>
                <c:pt idx="55">
                  <c:v>45652</c:v>
                </c:pt>
                <c:pt idx="56">
                  <c:v>45653</c:v>
                </c:pt>
                <c:pt idx="57">
                  <c:v>45654</c:v>
                </c:pt>
                <c:pt idx="58">
                  <c:v>45655</c:v>
                </c:pt>
                <c:pt idx="59">
                  <c:v>45656</c:v>
                </c:pt>
                <c:pt idx="60">
                  <c:v>45657</c:v>
                </c:pt>
                <c:pt idx="61">
                  <c:v>45658</c:v>
                </c:pt>
                <c:pt idx="62">
                  <c:v>45659</c:v>
                </c:pt>
                <c:pt idx="63">
                  <c:v>45660</c:v>
                </c:pt>
                <c:pt idx="64">
                  <c:v>45661</c:v>
                </c:pt>
                <c:pt idx="65">
                  <c:v>45662</c:v>
                </c:pt>
                <c:pt idx="66">
                  <c:v>45663</c:v>
                </c:pt>
                <c:pt idx="67">
                  <c:v>45664</c:v>
                </c:pt>
                <c:pt idx="68">
                  <c:v>45665</c:v>
                </c:pt>
                <c:pt idx="69">
                  <c:v>45666</c:v>
                </c:pt>
                <c:pt idx="70">
                  <c:v>45667</c:v>
                </c:pt>
                <c:pt idx="71">
                  <c:v>45668</c:v>
                </c:pt>
                <c:pt idx="72">
                  <c:v>45669</c:v>
                </c:pt>
                <c:pt idx="73">
                  <c:v>45670</c:v>
                </c:pt>
                <c:pt idx="74">
                  <c:v>45671</c:v>
                </c:pt>
                <c:pt idx="75">
                  <c:v>45672</c:v>
                </c:pt>
                <c:pt idx="76">
                  <c:v>45673</c:v>
                </c:pt>
                <c:pt idx="77">
                  <c:v>45674</c:v>
                </c:pt>
                <c:pt idx="78">
                  <c:v>45675</c:v>
                </c:pt>
                <c:pt idx="79">
                  <c:v>45676</c:v>
                </c:pt>
                <c:pt idx="80">
                  <c:v>45677</c:v>
                </c:pt>
                <c:pt idx="81">
                  <c:v>45678</c:v>
                </c:pt>
                <c:pt idx="82">
                  <c:v>45679</c:v>
                </c:pt>
                <c:pt idx="83">
                  <c:v>45680</c:v>
                </c:pt>
                <c:pt idx="84">
                  <c:v>45681</c:v>
                </c:pt>
                <c:pt idx="85">
                  <c:v>45682</c:v>
                </c:pt>
                <c:pt idx="86">
                  <c:v>45683</c:v>
                </c:pt>
                <c:pt idx="87">
                  <c:v>45684</c:v>
                </c:pt>
                <c:pt idx="88">
                  <c:v>45685</c:v>
                </c:pt>
                <c:pt idx="89">
                  <c:v>45686</c:v>
                </c:pt>
                <c:pt idx="90">
                  <c:v>45687</c:v>
                </c:pt>
                <c:pt idx="91">
                  <c:v>45688</c:v>
                </c:pt>
                <c:pt idx="92">
                  <c:v>45689</c:v>
                </c:pt>
              </c:numCache>
            </c:numRef>
          </c:cat>
          <c:val>
            <c:numRef>
              <c:f>Forecast!$D$2:$D$1800</c:f>
              <c:numCache>
                <c:formatCode>0.00</c:formatCode>
                <c:ptCount val="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numCache>
            </c:numRef>
          </c:val>
          <c:smooth val="0"/>
          <c:extLst>
            <c:ext xmlns:c16="http://schemas.microsoft.com/office/drawing/2014/chart" uri="{C3380CC4-5D6E-409C-BE32-E72D297353CC}">
              <c16:uniqueId val="{00000002-07FE-410F-86D3-BCFB288E12C9}"/>
            </c:ext>
          </c:extLst>
        </c:ser>
        <c:ser>
          <c:idx val="3"/>
          <c:order val="3"/>
          <c:tx>
            <c:strRef>
              <c:f>Forecast!$E$1</c:f>
              <c:strCache>
                <c:ptCount val="1"/>
                <c:pt idx="0">
                  <c:v>Upper Confidence Bound(Subways: Total Estimated Ridership)</c:v>
                </c:pt>
              </c:strCache>
            </c:strRef>
          </c:tx>
          <c:spPr>
            <a:ln w="12700" cap="rnd">
              <a:solidFill>
                <a:srgbClr val="ED7D31"/>
              </a:solidFill>
              <a:prstDash val="solid"/>
              <a:round/>
            </a:ln>
            <a:effectLst/>
          </c:spPr>
          <c:marker>
            <c:symbol val="none"/>
          </c:marker>
          <c:cat>
            <c:numRef>
              <c:f>Forecast!$A$2:$A$1800</c:f>
              <c:numCache>
                <c:formatCode>m/d/yyyy</c:formatCode>
                <c:ptCount val="93"/>
                <c:pt idx="0">
                  <c:v>45597</c:v>
                </c:pt>
                <c:pt idx="1">
                  <c:v>45598</c:v>
                </c:pt>
                <c:pt idx="2">
                  <c:v>45599</c:v>
                </c:pt>
                <c:pt idx="3">
                  <c:v>45600</c:v>
                </c:pt>
                <c:pt idx="4">
                  <c:v>45601</c:v>
                </c:pt>
                <c:pt idx="5">
                  <c:v>45602</c:v>
                </c:pt>
                <c:pt idx="6">
                  <c:v>45603</c:v>
                </c:pt>
                <c:pt idx="7">
                  <c:v>45604</c:v>
                </c:pt>
                <c:pt idx="8">
                  <c:v>45605</c:v>
                </c:pt>
                <c:pt idx="9">
                  <c:v>45606</c:v>
                </c:pt>
                <c:pt idx="10">
                  <c:v>45607</c:v>
                </c:pt>
                <c:pt idx="11">
                  <c:v>45608</c:v>
                </c:pt>
                <c:pt idx="12">
                  <c:v>45609</c:v>
                </c:pt>
                <c:pt idx="13">
                  <c:v>45610</c:v>
                </c:pt>
                <c:pt idx="14">
                  <c:v>45611</c:v>
                </c:pt>
                <c:pt idx="15">
                  <c:v>45612</c:v>
                </c:pt>
                <c:pt idx="16">
                  <c:v>45613</c:v>
                </c:pt>
                <c:pt idx="17">
                  <c:v>45614</c:v>
                </c:pt>
                <c:pt idx="18">
                  <c:v>45615</c:v>
                </c:pt>
                <c:pt idx="19">
                  <c:v>45616</c:v>
                </c:pt>
                <c:pt idx="20">
                  <c:v>45617</c:v>
                </c:pt>
                <c:pt idx="21">
                  <c:v>45618</c:v>
                </c:pt>
                <c:pt idx="22">
                  <c:v>45619</c:v>
                </c:pt>
                <c:pt idx="23">
                  <c:v>45620</c:v>
                </c:pt>
                <c:pt idx="24">
                  <c:v>45621</c:v>
                </c:pt>
                <c:pt idx="25">
                  <c:v>45622</c:v>
                </c:pt>
                <c:pt idx="26">
                  <c:v>45623</c:v>
                </c:pt>
                <c:pt idx="27">
                  <c:v>45624</c:v>
                </c:pt>
                <c:pt idx="28">
                  <c:v>45625</c:v>
                </c:pt>
                <c:pt idx="29">
                  <c:v>45626</c:v>
                </c:pt>
                <c:pt idx="30">
                  <c:v>45627</c:v>
                </c:pt>
                <c:pt idx="31">
                  <c:v>45628</c:v>
                </c:pt>
                <c:pt idx="32">
                  <c:v>45629</c:v>
                </c:pt>
                <c:pt idx="33">
                  <c:v>45630</c:v>
                </c:pt>
                <c:pt idx="34">
                  <c:v>45631</c:v>
                </c:pt>
                <c:pt idx="35">
                  <c:v>45632</c:v>
                </c:pt>
                <c:pt idx="36">
                  <c:v>45633</c:v>
                </c:pt>
                <c:pt idx="37">
                  <c:v>45634</c:v>
                </c:pt>
                <c:pt idx="38">
                  <c:v>45635</c:v>
                </c:pt>
                <c:pt idx="39">
                  <c:v>45636</c:v>
                </c:pt>
                <c:pt idx="40">
                  <c:v>45637</c:v>
                </c:pt>
                <c:pt idx="41">
                  <c:v>45638</c:v>
                </c:pt>
                <c:pt idx="42">
                  <c:v>45639</c:v>
                </c:pt>
                <c:pt idx="43">
                  <c:v>45640</c:v>
                </c:pt>
                <c:pt idx="44">
                  <c:v>45641</c:v>
                </c:pt>
                <c:pt idx="45">
                  <c:v>45642</c:v>
                </c:pt>
                <c:pt idx="46">
                  <c:v>45643</c:v>
                </c:pt>
                <c:pt idx="47">
                  <c:v>45644</c:v>
                </c:pt>
                <c:pt idx="48">
                  <c:v>45645</c:v>
                </c:pt>
                <c:pt idx="49">
                  <c:v>45646</c:v>
                </c:pt>
                <c:pt idx="50">
                  <c:v>45647</c:v>
                </c:pt>
                <c:pt idx="51">
                  <c:v>45648</c:v>
                </c:pt>
                <c:pt idx="52">
                  <c:v>45649</c:v>
                </c:pt>
                <c:pt idx="53">
                  <c:v>45650</c:v>
                </c:pt>
                <c:pt idx="54">
                  <c:v>45651</c:v>
                </c:pt>
                <c:pt idx="55">
                  <c:v>45652</c:v>
                </c:pt>
                <c:pt idx="56">
                  <c:v>45653</c:v>
                </c:pt>
                <c:pt idx="57">
                  <c:v>45654</c:v>
                </c:pt>
                <c:pt idx="58">
                  <c:v>45655</c:v>
                </c:pt>
                <c:pt idx="59">
                  <c:v>45656</c:v>
                </c:pt>
                <c:pt idx="60">
                  <c:v>45657</c:v>
                </c:pt>
                <c:pt idx="61">
                  <c:v>45658</c:v>
                </c:pt>
                <c:pt idx="62">
                  <c:v>45659</c:v>
                </c:pt>
                <c:pt idx="63">
                  <c:v>45660</c:v>
                </c:pt>
                <c:pt idx="64">
                  <c:v>45661</c:v>
                </c:pt>
                <c:pt idx="65">
                  <c:v>45662</c:v>
                </c:pt>
                <c:pt idx="66">
                  <c:v>45663</c:v>
                </c:pt>
                <c:pt idx="67">
                  <c:v>45664</c:v>
                </c:pt>
                <c:pt idx="68">
                  <c:v>45665</c:v>
                </c:pt>
                <c:pt idx="69">
                  <c:v>45666</c:v>
                </c:pt>
                <c:pt idx="70">
                  <c:v>45667</c:v>
                </c:pt>
                <c:pt idx="71">
                  <c:v>45668</c:v>
                </c:pt>
                <c:pt idx="72">
                  <c:v>45669</c:v>
                </c:pt>
                <c:pt idx="73">
                  <c:v>45670</c:v>
                </c:pt>
                <c:pt idx="74">
                  <c:v>45671</c:v>
                </c:pt>
                <c:pt idx="75">
                  <c:v>45672</c:v>
                </c:pt>
                <c:pt idx="76">
                  <c:v>45673</c:v>
                </c:pt>
                <c:pt idx="77">
                  <c:v>45674</c:v>
                </c:pt>
                <c:pt idx="78">
                  <c:v>45675</c:v>
                </c:pt>
                <c:pt idx="79">
                  <c:v>45676</c:v>
                </c:pt>
                <c:pt idx="80">
                  <c:v>45677</c:v>
                </c:pt>
                <c:pt idx="81">
                  <c:v>45678</c:v>
                </c:pt>
                <c:pt idx="82">
                  <c:v>45679</c:v>
                </c:pt>
                <c:pt idx="83">
                  <c:v>45680</c:v>
                </c:pt>
                <c:pt idx="84">
                  <c:v>45681</c:v>
                </c:pt>
                <c:pt idx="85">
                  <c:v>45682</c:v>
                </c:pt>
                <c:pt idx="86">
                  <c:v>45683</c:v>
                </c:pt>
                <c:pt idx="87">
                  <c:v>45684</c:v>
                </c:pt>
                <c:pt idx="88">
                  <c:v>45685</c:v>
                </c:pt>
                <c:pt idx="89">
                  <c:v>45686</c:v>
                </c:pt>
                <c:pt idx="90">
                  <c:v>45687</c:v>
                </c:pt>
                <c:pt idx="91">
                  <c:v>45688</c:v>
                </c:pt>
                <c:pt idx="92">
                  <c:v>45689</c:v>
                </c:pt>
              </c:numCache>
            </c:numRef>
          </c:cat>
          <c:val>
            <c:numRef>
              <c:f>Forecast!$E$2:$E$1800</c:f>
              <c:numCache>
                <c:formatCode>0.00</c:formatCode>
                <c:ptCount val="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numCache>
            </c:numRef>
          </c:val>
          <c:smooth val="0"/>
          <c:extLst>
            <c:ext xmlns:c16="http://schemas.microsoft.com/office/drawing/2014/chart" uri="{C3380CC4-5D6E-409C-BE32-E72D297353CC}">
              <c16:uniqueId val="{00000003-07FE-410F-86D3-BCFB288E12C9}"/>
            </c:ext>
          </c:extLst>
        </c:ser>
        <c:dLbls>
          <c:showLegendKey val="0"/>
          <c:showVal val="0"/>
          <c:showCatName val="0"/>
          <c:showSerName val="0"/>
          <c:showPercent val="0"/>
          <c:showBubbleSize val="0"/>
        </c:dLbls>
        <c:smooth val="0"/>
        <c:axId val="901320640"/>
        <c:axId val="901340800"/>
      </c:lineChart>
      <c:catAx>
        <c:axId val="9013206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40800"/>
        <c:crosses val="autoZero"/>
        <c:auto val="1"/>
        <c:lblAlgn val="ctr"/>
        <c:lblOffset val="100"/>
        <c:noMultiLvlLbl val="0"/>
      </c:catAx>
      <c:valAx>
        <c:axId val="90134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IN"/>
              <a:t>Percentage</a:t>
            </a:r>
            <a:r>
              <a:rPr lang="en-IN" baseline="0"/>
              <a:t> Of Ridership By Mode</a:t>
            </a:r>
            <a:endParaRPr lang="en-IN"/>
          </a:p>
        </c:rich>
      </c:tx>
      <c:layout>
        <c:manualLayout>
          <c:xMode val="edge"/>
          <c:yMode val="edge"/>
          <c:x val="0.14432526405359325"/>
          <c:y val="4.3401690045862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IN"/>
        </a:p>
      </c:txPr>
    </c:title>
    <c:autoTitleDeleted val="0"/>
    <c:plotArea>
      <c:layout/>
      <c:barChart>
        <c:barDir val="col"/>
        <c:grouping val="clustered"/>
        <c:varyColors val="0"/>
        <c:ser>
          <c:idx val="0"/>
          <c:order val="0"/>
          <c:spPr>
            <a:solidFill>
              <a:srgbClr val="004C4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rgbClr val="000000"/>
                </a:solidFill>
                <a:prstDash val="sysDot"/>
              </a:ln>
              <a:effectLst/>
            </c:spPr>
            <c:trendlineType val="linear"/>
            <c:dispRSqr val="0"/>
            <c:dispEq val="0"/>
          </c:trendline>
          <c:cat>
            <c:strRef>
              <c:f>Pivot!$A$14:$A$20</c:f>
              <c:strCache>
                <c:ptCount val="7"/>
                <c:pt idx="0">
                  <c:v>Subway</c:v>
                </c:pt>
                <c:pt idx="1">
                  <c:v>Bus</c:v>
                </c:pt>
                <c:pt idx="2">
                  <c:v>LIRR</c:v>
                </c:pt>
                <c:pt idx="3">
                  <c:v>Metro-North</c:v>
                </c:pt>
                <c:pt idx="4">
                  <c:v>Access-A-Ride</c:v>
                </c:pt>
                <c:pt idx="5">
                  <c:v>Staten Island Railway</c:v>
                </c:pt>
                <c:pt idx="6">
                  <c:v>Bridges and Tunnels</c:v>
                </c:pt>
              </c:strCache>
            </c:strRef>
          </c:cat>
          <c:val>
            <c:numRef>
              <c:f>Pivot!$D$14:$D$20</c:f>
              <c:numCache>
                <c:formatCode>0.00%</c:formatCode>
                <c:ptCount val="7"/>
                <c:pt idx="0">
                  <c:v>0.53972735940051642</c:v>
                </c:pt>
                <c:pt idx="1">
                  <c:v>0.21658921838495324</c:v>
                </c:pt>
                <c:pt idx="2">
                  <c:v>2.9246626728146298E-2</c:v>
                </c:pt>
                <c:pt idx="3">
                  <c:v>2.4713824448762235E-2</c:v>
                </c:pt>
                <c:pt idx="4">
                  <c:v>4.7198828522464851E-3</c:v>
                </c:pt>
                <c:pt idx="5">
                  <c:v>9.5280662026221816E-4</c:v>
                </c:pt>
                <c:pt idx="6">
                  <c:v>0.18405028156511313</c:v>
                </c:pt>
              </c:numCache>
            </c:numRef>
          </c:val>
          <c:extLst>
            <c:ext xmlns:c16="http://schemas.microsoft.com/office/drawing/2014/chart" uri="{C3380CC4-5D6E-409C-BE32-E72D297353CC}">
              <c16:uniqueId val="{00000001-C606-46FD-B967-683BF45D9A13}"/>
            </c:ext>
          </c:extLst>
        </c:ser>
        <c:dLbls>
          <c:dLblPos val="outEnd"/>
          <c:showLegendKey val="0"/>
          <c:showVal val="1"/>
          <c:showCatName val="0"/>
          <c:showSerName val="0"/>
          <c:showPercent val="0"/>
          <c:showBubbleSize val="0"/>
        </c:dLbls>
        <c:gapWidth val="25"/>
        <c:axId val="1044604640"/>
        <c:axId val="1044611360"/>
      </c:barChart>
      <c:catAx>
        <c:axId val="10446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044611360"/>
        <c:crosses val="autoZero"/>
        <c:auto val="1"/>
        <c:lblAlgn val="ctr"/>
        <c:lblOffset val="100"/>
        <c:noMultiLvlLbl val="0"/>
      </c:catAx>
      <c:valAx>
        <c:axId val="104461136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04460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500">
          <a:srgbClr val="B2D8D8">
            <a:lumMod val="97000"/>
          </a:srgbClr>
        </a:gs>
        <a:gs pos="91000">
          <a:srgbClr val="B2D8D8"/>
        </a:gs>
        <a:gs pos="0">
          <a:srgbClr val="008080"/>
        </a:gs>
        <a:gs pos="50000">
          <a:srgbClr val="66B2B2"/>
        </a:gs>
        <a:gs pos="100000">
          <a:srgbClr val="B2D8D8"/>
        </a:gs>
      </a:gsLst>
      <a:lin ang="16200000" scaled="1"/>
    </a:gradFill>
    <a:ln w="25400" cap="flat" cmpd="sng" algn="ctr">
      <a:solidFill>
        <a:srgbClr val="000000"/>
      </a:solidFill>
      <a:round/>
    </a:ln>
    <a:effectLst>
      <a:outerShdw blurRad="101600" dist="101600" dir="2700000" algn="ctr" rotWithShape="0">
        <a:schemeClr val="tx1"/>
      </a:outerShdw>
    </a:effectLst>
  </c:spPr>
  <c:txPr>
    <a:bodyPr/>
    <a:lstStyle/>
    <a:p>
      <a:pPr>
        <a:defRPr>
          <a:solidFill>
            <a:srgbClr val="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project.xlsx]Pivot!PivotTable3</c:name>
    <c:fmtId val="2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Average Ridership by Month(Low to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C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Pivot!$B$33</c:f>
              <c:strCache>
                <c:ptCount val="1"/>
                <c:pt idx="0">
                  <c:v>Total</c:v>
                </c:pt>
              </c:strCache>
            </c:strRef>
          </c:tx>
          <c:spPr>
            <a:solidFill>
              <a:srgbClr val="004C4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Pivot!$A$34:$A$46</c:f>
              <c:strCache>
                <c:ptCount val="12"/>
                <c:pt idx="0">
                  <c:v>Oct</c:v>
                </c:pt>
                <c:pt idx="1">
                  <c:v>Sep</c:v>
                </c:pt>
                <c:pt idx="2">
                  <c:v>Mar</c:v>
                </c:pt>
                <c:pt idx="3">
                  <c:v>Nov</c:v>
                </c:pt>
                <c:pt idx="4">
                  <c:v>Feb</c:v>
                </c:pt>
                <c:pt idx="5">
                  <c:v>Dec</c:v>
                </c:pt>
                <c:pt idx="6">
                  <c:v>Jun</c:v>
                </c:pt>
                <c:pt idx="7">
                  <c:v>Aug</c:v>
                </c:pt>
                <c:pt idx="8">
                  <c:v>May</c:v>
                </c:pt>
                <c:pt idx="9">
                  <c:v>Jul</c:v>
                </c:pt>
                <c:pt idx="10">
                  <c:v>Jan</c:v>
                </c:pt>
                <c:pt idx="11">
                  <c:v>Apr</c:v>
                </c:pt>
              </c:strCache>
            </c:strRef>
          </c:cat>
          <c:val>
            <c:numRef>
              <c:f>Pivot!$B$34:$B$46</c:f>
              <c:numCache>
                <c:formatCode>General</c:formatCode>
                <c:ptCount val="12"/>
                <c:pt idx="0">
                  <c:v>5271293.2967741936</c:v>
                </c:pt>
                <c:pt idx="1">
                  <c:v>5078439.8866666667</c:v>
                </c:pt>
                <c:pt idx="2">
                  <c:v>4886456.1483870968</c:v>
                </c:pt>
                <c:pt idx="3">
                  <c:v>4880648.708333333</c:v>
                </c:pt>
                <c:pt idx="4">
                  <c:v>4620935.1504424782</c:v>
                </c:pt>
                <c:pt idx="5">
                  <c:v>4611463.3064516131</c:v>
                </c:pt>
                <c:pt idx="6">
                  <c:v>4598368.24</c:v>
                </c:pt>
                <c:pt idx="7">
                  <c:v>4472759.5677419351</c:v>
                </c:pt>
                <c:pt idx="8">
                  <c:v>4433218.4967741938</c:v>
                </c:pt>
                <c:pt idx="9">
                  <c:v>4401967.0193548389</c:v>
                </c:pt>
                <c:pt idx="10">
                  <c:v>4278129.3951612907</c:v>
                </c:pt>
                <c:pt idx="11">
                  <c:v>4212683.0266666664</c:v>
                </c:pt>
              </c:numCache>
            </c:numRef>
          </c:val>
          <c:extLst>
            <c:ext xmlns:c16="http://schemas.microsoft.com/office/drawing/2014/chart" uri="{C3380CC4-5D6E-409C-BE32-E72D297353CC}">
              <c16:uniqueId val="{00000000-4A12-45D0-8FC3-B924E449811F}"/>
            </c:ext>
          </c:extLst>
        </c:ser>
        <c:dLbls>
          <c:dLblPos val="outEnd"/>
          <c:showLegendKey val="0"/>
          <c:showVal val="1"/>
          <c:showCatName val="0"/>
          <c:showSerName val="0"/>
          <c:showPercent val="0"/>
          <c:showBubbleSize val="0"/>
        </c:dLbls>
        <c:gapWidth val="50"/>
        <c:axId val="965912144"/>
        <c:axId val="965913584"/>
      </c:barChart>
      <c:dateAx>
        <c:axId val="96591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965913584"/>
        <c:crosses val="autoZero"/>
        <c:auto val="0"/>
        <c:lblOffset val="100"/>
        <c:baseTimeUnit val="days"/>
      </c:dateAx>
      <c:valAx>
        <c:axId val="965913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96591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69000">
          <a:srgbClr val="66B2B2"/>
        </a:gs>
        <a:gs pos="100000">
          <a:srgbClr val="B2D8D8"/>
        </a:gs>
      </a:gsLst>
      <a:lin ang="16200000" scaled="1"/>
    </a:gradFill>
    <a:ln w="25400" cap="flat" cmpd="sng" algn="ctr">
      <a:solidFill>
        <a:srgbClr val="000000"/>
      </a:solidFill>
      <a:round/>
    </a:ln>
    <a:effectLst>
      <a:outerShdw blurRad="101600" dist="101600" dir="2700000" algn="ctr" rotWithShape="0">
        <a:srgbClr val="000000"/>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project.xlsx]Pivot!PivotTable4</c:name>
    <c:fmtId val="1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Highest Total MTA</a:t>
            </a:r>
            <a:r>
              <a:rPr lang="en-US" baseline="0"/>
              <a:t> Ridership by Days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C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rgbClr val="004C4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a:solidFill>
                  <a:srgbClr val="060606"/>
                </a:solidFill>
                <a:prstDash val="sysDot"/>
              </a:ln>
              <a:effectLst/>
            </c:spPr>
            <c:trendlineType val="linear"/>
            <c:dispRSqr val="0"/>
            <c:dispEq val="0"/>
          </c:trendline>
          <c:cat>
            <c:strRef>
              <c:f>Pivot!$A$24:$A$31</c:f>
              <c:strCache>
                <c:ptCount val="7"/>
                <c:pt idx="0">
                  <c:v>Wednesday</c:v>
                </c:pt>
                <c:pt idx="1">
                  <c:v>Thursday</c:v>
                </c:pt>
                <c:pt idx="2">
                  <c:v>Tuesday</c:v>
                </c:pt>
                <c:pt idx="3">
                  <c:v>Friday</c:v>
                </c:pt>
                <c:pt idx="4">
                  <c:v>Monday</c:v>
                </c:pt>
                <c:pt idx="5">
                  <c:v>Saturday</c:v>
                </c:pt>
                <c:pt idx="6">
                  <c:v>Sunday</c:v>
                </c:pt>
              </c:strCache>
            </c:strRef>
          </c:cat>
          <c:val>
            <c:numRef>
              <c:f>Pivot!$B$24:$B$31</c:f>
              <c:numCache>
                <c:formatCode>#,##0,,"M"</c:formatCode>
                <c:ptCount val="7"/>
                <c:pt idx="0">
                  <c:v>1316553396</c:v>
                </c:pt>
                <c:pt idx="1">
                  <c:v>1299013952</c:v>
                </c:pt>
                <c:pt idx="2">
                  <c:v>1291520213</c:v>
                </c:pt>
                <c:pt idx="3">
                  <c:v>1244519045</c:v>
                </c:pt>
                <c:pt idx="4">
                  <c:v>1174077370</c:v>
                </c:pt>
                <c:pt idx="5">
                  <c:v>877069114</c:v>
                </c:pt>
                <c:pt idx="6">
                  <c:v>728006247</c:v>
                </c:pt>
              </c:numCache>
            </c:numRef>
          </c:val>
          <c:extLst>
            <c:ext xmlns:c16="http://schemas.microsoft.com/office/drawing/2014/chart" uri="{C3380CC4-5D6E-409C-BE32-E72D297353CC}">
              <c16:uniqueId val="{00000000-5AF6-418A-97E0-8A802107E2BB}"/>
            </c:ext>
          </c:extLst>
        </c:ser>
        <c:dLbls>
          <c:dLblPos val="outEnd"/>
          <c:showLegendKey val="0"/>
          <c:showVal val="1"/>
          <c:showCatName val="0"/>
          <c:showSerName val="0"/>
          <c:showPercent val="0"/>
          <c:showBubbleSize val="0"/>
        </c:dLbls>
        <c:gapWidth val="25"/>
        <c:overlap val="-27"/>
        <c:axId val="278579519"/>
        <c:axId val="278585279"/>
      </c:barChart>
      <c:catAx>
        <c:axId val="2785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78585279"/>
        <c:crosses val="autoZero"/>
        <c:auto val="1"/>
        <c:lblAlgn val="ctr"/>
        <c:lblOffset val="100"/>
        <c:noMultiLvlLbl val="0"/>
      </c:catAx>
      <c:valAx>
        <c:axId val="278585279"/>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7857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rgbClr val="000000"/>
      </a:solidFill>
      <a:round/>
    </a:ln>
    <a:effectLst>
      <a:outerShdw blurRad="101600" dist="101600" dir="5400000" algn="ctr" rotWithShape="0">
        <a:schemeClr val="tx1"/>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project.xlsx]Pivot!PivotTable8</c:name>
    <c:fmtId val="32"/>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IN"/>
              <a:t>Access-A-Ride</a:t>
            </a:r>
            <a:r>
              <a:rPr lang="en-IN" baseline="0"/>
              <a:t> Vs Metro-North Over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4C4C"/>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0000"/>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Pivot!$B$96</c:f>
              <c:strCache>
                <c:ptCount val="1"/>
                <c:pt idx="0">
                  <c:v>Sum of Metro-North: Total Estimated Ridership</c:v>
                </c:pt>
              </c:strCache>
            </c:strRef>
          </c:tx>
          <c:spPr>
            <a:ln w="28575" cap="rnd">
              <a:solidFill>
                <a:srgbClr val="004C4C"/>
              </a:solidFill>
              <a:round/>
            </a:ln>
            <a:effectLst/>
          </c:spPr>
          <c:marker>
            <c:symbol val="circle"/>
            <c:size val="5"/>
            <c:spPr>
              <a:solidFill>
                <a:schemeClr val="bg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Pivot!$A$97:$A$102</c:f>
              <c:strCache>
                <c:ptCount val="5"/>
                <c:pt idx="0">
                  <c:v>2020</c:v>
                </c:pt>
                <c:pt idx="1">
                  <c:v>2021</c:v>
                </c:pt>
                <c:pt idx="2">
                  <c:v>2022</c:v>
                </c:pt>
                <c:pt idx="3">
                  <c:v>2023</c:v>
                </c:pt>
                <c:pt idx="4">
                  <c:v>2024</c:v>
                </c:pt>
              </c:strCache>
            </c:strRef>
          </c:cat>
          <c:val>
            <c:numRef>
              <c:f>Pivot!$B$97:$B$102</c:f>
              <c:numCache>
                <c:formatCode>#,##0,,"M"</c:formatCode>
                <c:ptCount val="5"/>
                <c:pt idx="0">
                  <c:v>11488599</c:v>
                </c:pt>
                <c:pt idx="1">
                  <c:v>26461646</c:v>
                </c:pt>
                <c:pt idx="2">
                  <c:v>46040500</c:v>
                </c:pt>
                <c:pt idx="3">
                  <c:v>58041781</c:v>
                </c:pt>
                <c:pt idx="4">
                  <c:v>53966868</c:v>
                </c:pt>
              </c:numCache>
            </c:numRef>
          </c:val>
          <c:smooth val="0"/>
          <c:extLst>
            <c:ext xmlns:c16="http://schemas.microsoft.com/office/drawing/2014/chart" uri="{C3380CC4-5D6E-409C-BE32-E72D297353CC}">
              <c16:uniqueId val="{00000000-EF24-4C14-8121-15F34CBF5D1C}"/>
            </c:ext>
          </c:extLst>
        </c:ser>
        <c:ser>
          <c:idx val="1"/>
          <c:order val="1"/>
          <c:tx>
            <c:strRef>
              <c:f>Pivot!$C$96</c:f>
              <c:strCache>
                <c:ptCount val="1"/>
                <c:pt idx="0">
                  <c:v>Sum of Access-A-Ride: Total Scheduled Trips</c:v>
                </c:pt>
              </c:strCache>
            </c:strRef>
          </c:tx>
          <c:spPr>
            <a:ln w="28575" cap="rnd">
              <a:solidFill>
                <a:srgbClr val="000000"/>
              </a:solidFill>
              <a:round/>
            </a:ln>
            <a:effectLst/>
          </c:spPr>
          <c:marker>
            <c:symbol val="circle"/>
            <c:size val="5"/>
            <c:spPr>
              <a:solidFill>
                <a:schemeClr val="bg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Pivot!$A$97:$A$102</c:f>
              <c:strCache>
                <c:ptCount val="5"/>
                <c:pt idx="0">
                  <c:v>2020</c:v>
                </c:pt>
                <c:pt idx="1">
                  <c:v>2021</c:v>
                </c:pt>
                <c:pt idx="2">
                  <c:v>2022</c:v>
                </c:pt>
                <c:pt idx="3">
                  <c:v>2023</c:v>
                </c:pt>
                <c:pt idx="4">
                  <c:v>2024</c:v>
                </c:pt>
              </c:strCache>
            </c:strRef>
          </c:cat>
          <c:val>
            <c:numRef>
              <c:f>Pivot!$C$97:$C$102</c:f>
              <c:numCache>
                <c:formatCode>#,##0,,"M"</c:formatCode>
                <c:ptCount val="5"/>
                <c:pt idx="0">
                  <c:v>4441480</c:v>
                </c:pt>
                <c:pt idx="1">
                  <c:v>6823363</c:v>
                </c:pt>
                <c:pt idx="2">
                  <c:v>7620081</c:v>
                </c:pt>
                <c:pt idx="3">
                  <c:v>9274760</c:v>
                </c:pt>
                <c:pt idx="4">
                  <c:v>9272571</c:v>
                </c:pt>
              </c:numCache>
            </c:numRef>
          </c:val>
          <c:smooth val="0"/>
          <c:extLst>
            <c:ext xmlns:c16="http://schemas.microsoft.com/office/drawing/2014/chart" uri="{C3380CC4-5D6E-409C-BE32-E72D297353CC}">
              <c16:uniqueId val="{00000001-EF24-4C14-8121-15F34CBF5D1C}"/>
            </c:ext>
          </c:extLst>
        </c:ser>
        <c:dLbls>
          <c:dLblPos val="t"/>
          <c:showLegendKey val="0"/>
          <c:showVal val="1"/>
          <c:showCatName val="0"/>
          <c:showSerName val="0"/>
          <c:showPercent val="0"/>
          <c:showBubbleSize val="0"/>
        </c:dLbls>
        <c:marker val="1"/>
        <c:smooth val="0"/>
        <c:axId val="190744175"/>
        <c:axId val="190742255"/>
      </c:lineChart>
      <c:catAx>
        <c:axId val="1907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90742255"/>
        <c:crosses val="autoZero"/>
        <c:auto val="1"/>
        <c:lblAlgn val="ctr"/>
        <c:lblOffset val="100"/>
        <c:noMultiLvlLbl val="0"/>
      </c:catAx>
      <c:valAx>
        <c:axId val="190742255"/>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907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rgbClr val="000000"/>
      </a:solidFill>
      <a:round/>
    </a:ln>
    <a:effectLst>
      <a:outerShdw blurRad="101600" dist="101600" dir="2700000" algn="ctr" rotWithShape="0">
        <a:srgbClr val="000000"/>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project.xlsx]Forecast!PivotTable10</c:name>
    <c:fmtId val="4"/>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Subway Ridership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rgbClr val="00666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Forecast!$G$1709</c:f>
              <c:strCache>
                <c:ptCount val="1"/>
                <c:pt idx="0">
                  <c:v>Total</c:v>
                </c:pt>
              </c:strCache>
            </c:strRef>
          </c:tx>
          <c:spPr>
            <a:solidFill>
              <a:srgbClr val="00666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Forecast!$F$1710:$F$1717</c:f>
              <c:multiLvlStrCache>
                <c:ptCount val="5"/>
                <c:lvl>
                  <c:pt idx="0">
                    <c:v>Oct</c:v>
                  </c:pt>
                  <c:pt idx="1">
                    <c:v>Nov</c:v>
                  </c:pt>
                  <c:pt idx="2">
                    <c:v>Dec</c:v>
                  </c:pt>
                  <c:pt idx="3">
                    <c:v>Jan</c:v>
                  </c:pt>
                  <c:pt idx="4">
                    <c:v>Feb</c:v>
                  </c:pt>
                </c:lvl>
                <c:lvl>
                  <c:pt idx="0">
                    <c:v>2024</c:v>
                  </c:pt>
                  <c:pt idx="3">
                    <c:v>2025</c:v>
                  </c:pt>
                </c:lvl>
              </c:multiLvlStrCache>
            </c:multiLvlStrRef>
          </c:cat>
          <c:val>
            <c:numRef>
              <c:f>Forecast!$G$1710:$G$1717</c:f>
              <c:numCache>
                <c:formatCode>#,##0,,"M"</c:formatCode>
                <c:ptCount val="5"/>
                <c:pt idx="0">
                  <c:v>4027166</c:v>
                </c:pt>
                <c:pt idx="1">
                  <c:v>104960414.9732504</c:v>
                </c:pt>
                <c:pt idx="2">
                  <c:v>109760152.00446203</c:v>
                </c:pt>
                <c:pt idx="3">
                  <c:v>113360680.54058331</c:v>
                </c:pt>
                <c:pt idx="4">
                  <c:v>2766211.9961371152</c:v>
                </c:pt>
              </c:numCache>
            </c:numRef>
          </c:val>
          <c:extLst>
            <c:ext xmlns:c16="http://schemas.microsoft.com/office/drawing/2014/chart" uri="{C3380CC4-5D6E-409C-BE32-E72D297353CC}">
              <c16:uniqueId val="{00000000-1210-4470-903C-221E78EE7A06}"/>
            </c:ext>
          </c:extLst>
        </c:ser>
        <c:dLbls>
          <c:showLegendKey val="0"/>
          <c:showVal val="1"/>
          <c:showCatName val="0"/>
          <c:showSerName val="0"/>
          <c:showPercent val="0"/>
          <c:showBubbleSize val="0"/>
        </c:dLbls>
        <c:gapWidth val="150"/>
        <c:shape val="box"/>
        <c:axId val="901366240"/>
        <c:axId val="901348000"/>
        <c:axId val="0"/>
      </c:bar3DChart>
      <c:catAx>
        <c:axId val="90136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901348000"/>
        <c:crosses val="autoZero"/>
        <c:auto val="1"/>
        <c:lblAlgn val="ctr"/>
        <c:lblOffset val="100"/>
        <c:noMultiLvlLbl val="0"/>
      </c:catAx>
      <c:valAx>
        <c:axId val="901348000"/>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90136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chemeClr val="tx1"/>
      </a:solidFill>
      <a:round/>
    </a:ln>
    <a:effectLst>
      <a:outerShdw blurRad="101600" dist="101600" dir="2700000" algn="ctr" rotWithShape="0">
        <a:srgbClr val="000000"/>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IN"/>
              <a:t>Moving</a:t>
            </a:r>
            <a:r>
              <a:rPr lang="en-IN" baseline="0"/>
              <a:t> Average Of Subway Ridership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IN"/>
        </a:p>
      </c:txPr>
    </c:title>
    <c:autoTitleDeleted val="0"/>
    <c:plotArea>
      <c:layout/>
      <c:barChart>
        <c:barDir val="col"/>
        <c:grouping val="clustered"/>
        <c:varyColors val="0"/>
        <c:ser>
          <c:idx val="0"/>
          <c:order val="0"/>
          <c:tx>
            <c:strRef>
              <c:f>Pivot!$D$104</c:f>
              <c:strCache>
                <c:ptCount val="1"/>
                <c:pt idx="0">
                  <c:v>Average Of Subway Ridership</c:v>
                </c:pt>
              </c:strCache>
            </c:strRef>
          </c:tx>
          <c:spPr>
            <a:solidFill>
              <a:srgbClr val="004C4C"/>
            </a:solidFill>
            <a:ln>
              <a:noFill/>
            </a:ln>
            <a:effectLst/>
          </c:spPr>
          <c:invertIfNegative val="0"/>
          <c:cat>
            <c:strRef>
              <c:f>Pivot!$C$105:$C$116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Pivot!$D$105:$D$116</c:f>
              <c:numCache>
                <c:formatCode>General</c:formatCode>
                <c:ptCount val="12"/>
                <c:pt idx="0">
                  <c:v>2302799.2177419355</c:v>
                </c:pt>
                <c:pt idx="1">
                  <c:v>2512832.4247787609</c:v>
                </c:pt>
                <c:pt idx="2">
                  <c:v>2661710.8387096776</c:v>
                </c:pt>
                <c:pt idx="3">
                  <c:v>2282774.9666666668</c:v>
                </c:pt>
                <c:pt idx="4">
                  <c:v>2398358.6709677419</c:v>
                </c:pt>
                <c:pt idx="5">
                  <c:v>2477126.2333333334</c:v>
                </c:pt>
                <c:pt idx="6">
                  <c:v>2353223.8322580643</c:v>
                </c:pt>
                <c:pt idx="7">
                  <c:v>2392631.1935483869</c:v>
                </c:pt>
                <c:pt idx="8">
                  <c:v>2710012.5466666669</c:v>
                </c:pt>
                <c:pt idx="9">
                  <c:v>2866036.6451612902</c:v>
                </c:pt>
                <c:pt idx="10">
                  <c:v>2628044.6916666669</c:v>
                </c:pt>
                <c:pt idx="11">
                  <c:v>2507614.6774193547</c:v>
                </c:pt>
              </c:numCache>
            </c:numRef>
          </c:val>
          <c:extLst>
            <c:ext xmlns:c16="http://schemas.microsoft.com/office/drawing/2014/chart" uri="{C3380CC4-5D6E-409C-BE32-E72D297353CC}">
              <c16:uniqueId val="{00000000-394A-4EA4-928B-C3EEA6D56EF5}"/>
            </c:ext>
          </c:extLst>
        </c:ser>
        <c:dLbls>
          <c:showLegendKey val="0"/>
          <c:showVal val="0"/>
          <c:showCatName val="0"/>
          <c:showSerName val="0"/>
          <c:showPercent val="0"/>
          <c:showBubbleSize val="0"/>
        </c:dLbls>
        <c:gapWidth val="219"/>
        <c:overlap val="-27"/>
        <c:axId val="1425250768"/>
        <c:axId val="1425249328"/>
      </c:barChart>
      <c:lineChart>
        <c:grouping val="standard"/>
        <c:varyColors val="0"/>
        <c:ser>
          <c:idx val="1"/>
          <c:order val="1"/>
          <c:tx>
            <c:strRef>
              <c:f>Pivot!$E$104</c:f>
              <c:strCache>
                <c:ptCount val="1"/>
                <c:pt idx="0">
                  <c:v>Moving Average Of Subway Ridership</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bg2">
                    <a:lumMod val="50000"/>
                  </a:schemeClr>
                </a:solidFill>
              </a:ln>
              <a:effectLst/>
            </c:spPr>
          </c:marker>
          <c:trendline>
            <c:spPr>
              <a:ln w="34925" cap="rnd">
                <a:solidFill>
                  <a:schemeClr val="tx1"/>
                </a:solidFill>
                <a:prstDash val="sysDot"/>
              </a:ln>
              <a:effectLst/>
            </c:spPr>
            <c:trendlineType val="movingAvg"/>
            <c:period val="3"/>
            <c:dispRSqr val="0"/>
            <c:dispEq val="0"/>
          </c:trendline>
          <c:cat>
            <c:strRef>
              <c:f>Pivot!$C$105:$C$116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Pivot!$E$105:$E$116</c:f>
              <c:numCache>
                <c:formatCode>General</c:formatCode>
                <c:ptCount val="12"/>
                <c:pt idx="0">
                  <c:v>2492447.4937434578</c:v>
                </c:pt>
                <c:pt idx="1">
                  <c:v>2485772.7433850351</c:v>
                </c:pt>
                <c:pt idx="2">
                  <c:v>2447614.8254480287</c:v>
                </c:pt>
                <c:pt idx="3">
                  <c:v>2386086.6236559139</c:v>
                </c:pt>
                <c:pt idx="4">
                  <c:v>2409569.5788530465</c:v>
                </c:pt>
                <c:pt idx="5">
                  <c:v>2407660.4197132615</c:v>
                </c:pt>
                <c:pt idx="6">
                  <c:v>2485289.1908243727</c:v>
                </c:pt>
                <c:pt idx="7">
                  <c:v>2656226.7951254477</c:v>
                </c:pt>
                <c:pt idx="8">
                  <c:v>2734697.9611648745</c:v>
                </c:pt>
                <c:pt idx="9">
                  <c:v>2667232.0047491039</c:v>
                </c:pt>
                <c:pt idx="10">
                  <c:v>2567829.6845430108</c:v>
                </c:pt>
                <c:pt idx="11">
                  <c:v>2507614.6774193547</c:v>
                </c:pt>
              </c:numCache>
            </c:numRef>
          </c:val>
          <c:smooth val="0"/>
          <c:extLst>
            <c:ext xmlns:c16="http://schemas.microsoft.com/office/drawing/2014/chart" uri="{C3380CC4-5D6E-409C-BE32-E72D297353CC}">
              <c16:uniqueId val="{00000002-394A-4EA4-928B-C3EEA6D56EF5}"/>
            </c:ext>
          </c:extLst>
        </c:ser>
        <c:dLbls>
          <c:showLegendKey val="0"/>
          <c:showVal val="0"/>
          <c:showCatName val="0"/>
          <c:showSerName val="0"/>
          <c:showPercent val="0"/>
          <c:showBubbleSize val="0"/>
        </c:dLbls>
        <c:marker val="1"/>
        <c:smooth val="0"/>
        <c:axId val="1425250768"/>
        <c:axId val="1425249328"/>
      </c:lineChart>
      <c:catAx>
        <c:axId val="142525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249328"/>
        <c:crosses val="autoZero"/>
        <c:auto val="1"/>
        <c:lblAlgn val="ctr"/>
        <c:lblOffset val="100"/>
        <c:noMultiLvlLbl val="0"/>
      </c:catAx>
      <c:valAx>
        <c:axId val="14252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2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rgbClr val="000000"/>
      </a:solidFill>
      <a:round/>
    </a:ln>
    <a:effectLst>
      <a:outerShdw blurRad="101600" dist="101600" dir="2700000" algn="ctr" rotWithShape="0">
        <a:schemeClr val="tx1"/>
      </a:outerShdw>
    </a:effectLst>
  </c:spPr>
  <c:txPr>
    <a:bodyPr/>
    <a:lstStyle/>
    <a:p>
      <a:pPr>
        <a:defRPr>
          <a:solidFill>
            <a:srgbClr val="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project.xlsx]Pivot!PivotTable10</c:name>
    <c:fmtId val="38"/>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IN"/>
              <a:t>Correlation Between Subway and Bus Ridership</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4C4C"/>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Pivot!$B$65</c:f>
              <c:strCache>
                <c:ptCount val="1"/>
                <c:pt idx="0">
                  <c:v>Sum of Subways: Total Estimated Ridership</c:v>
                </c:pt>
              </c:strCache>
            </c:strRef>
          </c:tx>
          <c:spPr>
            <a:ln w="28575" cap="rnd">
              <a:solidFill>
                <a:schemeClr val="tx1"/>
              </a:solidFill>
              <a:round/>
            </a:ln>
            <a:effectLst/>
          </c:spPr>
          <c:marker>
            <c:symbol val="circle"/>
            <c:size val="5"/>
            <c:spPr>
              <a:solidFill>
                <a:schemeClr val="bg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Pivot!$A$66:$A$71</c:f>
              <c:strCache>
                <c:ptCount val="5"/>
                <c:pt idx="0">
                  <c:v>2020</c:v>
                </c:pt>
                <c:pt idx="1">
                  <c:v>2021</c:v>
                </c:pt>
                <c:pt idx="2">
                  <c:v>2022</c:v>
                </c:pt>
                <c:pt idx="3">
                  <c:v>2023</c:v>
                </c:pt>
                <c:pt idx="4">
                  <c:v>2024</c:v>
                </c:pt>
              </c:strCache>
            </c:strRef>
          </c:cat>
          <c:val>
            <c:numRef>
              <c:f>Pivot!$B$66:$B$71</c:f>
              <c:numCache>
                <c:formatCode>#,##0,,"M"</c:formatCode>
                <c:ptCount val="5"/>
                <c:pt idx="0">
                  <c:v>370096769</c:v>
                </c:pt>
                <c:pt idx="1">
                  <c:v>759810246</c:v>
                </c:pt>
                <c:pt idx="2">
                  <c:v>1012505879</c:v>
                </c:pt>
                <c:pt idx="3">
                  <c:v>1150217108</c:v>
                </c:pt>
                <c:pt idx="4">
                  <c:v>987817793</c:v>
                </c:pt>
              </c:numCache>
            </c:numRef>
          </c:val>
          <c:smooth val="0"/>
          <c:extLst>
            <c:ext xmlns:c16="http://schemas.microsoft.com/office/drawing/2014/chart" uri="{C3380CC4-5D6E-409C-BE32-E72D297353CC}">
              <c16:uniqueId val="{00000000-C1EA-4546-A988-A56457CB1DD1}"/>
            </c:ext>
          </c:extLst>
        </c:ser>
        <c:ser>
          <c:idx val="1"/>
          <c:order val="1"/>
          <c:tx>
            <c:strRef>
              <c:f>Pivot!$C$65</c:f>
              <c:strCache>
                <c:ptCount val="1"/>
                <c:pt idx="0">
                  <c:v>Sum of Buses: Total Estimated Ridership</c:v>
                </c:pt>
              </c:strCache>
            </c:strRef>
          </c:tx>
          <c:spPr>
            <a:ln w="28575" cap="rnd">
              <a:solidFill>
                <a:srgbClr val="004C4C"/>
              </a:solidFill>
              <a:round/>
            </a:ln>
            <a:effectLst/>
          </c:spPr>
          <c:marker>
            <c:symbol val="circle"/>
            <c:size val="5"/>
            <c:spPr>
              <a:solidFill>
                <a:schemeClr val="bg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Pivot!$A$66:$A$71</c:f>
              <c:strCache>
                <c:ptCount val="5"/>
                <c:pt idx="0">
                  <c:v>2020</c:v>
                </c:pt>
                <c:pt idx="1">
                  <c:v>2021</c:v>
                </c:pt>
                <c:pt idx="2">
                  <c:v>2022</c:v>
                </c:pt>
                <c:pt idx="3">
                  <c:v>2023</c:v>
                </c:pt>
                <c:pt idx="4">
                  <c:v>2024</c:v>
                </c:pt>
              </c:strCache>
            </c:strRef>
          </c:cat>
          <c:val>
            <c:numRef>
              <c:f>Pivot!$C$66:$C$71</c:f>
              <c:numCache>
                <c:formatCode>#,##0,,"M"</c:formatCode>
                <c:ptCount val="5"/>
                <c:pt idx="0">
                  <c:v>147387699</c:v>
                </c:pt>
                <c:pt idx="1">
                  <c:v>381637866</c:v>
                </c:pt>
                <c:pt idx="2">
                  <c:v>423946824</c:v>
                </c:pt>
                <c:pt idx="3">
                  <c:v>425539799</c:v>
                </c:pt>
                <c:pt idx="4">
                  <c:v>339204778</c:v>
                </c:pt>
              </c:numCache>
            </c:numRef>
          </c:val>
          <c:smooth val="0"/>
          <c:extLst>
            <c:ext xmlns:c16="http://schemas.microsoft.com/office/drawing/2014/chart" uri="{C3380CC4-5D6E-409C-BE32-E72D297353CC}">
              <c16:uniqueId val="{00000001-C1EA-4546-A988-A56457CB1DD1}"/>
            </c:ext>
          </c:extLst>
        </c:ser>
        <c:dLbls>
          <c:dLblPos val="t"/>
          <c:showLegendKey val="0"/>
          <c:showVal val="1"/>
          <c:showCatName val="0"/>
          <c:showSerName val="0"/>
          <c:showPercent val="0"/>
          <c:showBubbleSize val="0"/>
        </c:dLbls>
        <c:marker val="1"/>
        <c:smooth val="0"/>
        <c:axId val="1425207568"/>
        <c:axId val="1425194608"/>
      </c:lineChart>
      <c:catAx>
        <c:axId val="14252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194608"/>
        <c:crosses val="autoZero"/>
        <c:auto val="1"/>
        <c:lblAlgn val="ctr"/>
        <c:lblOffset val="100"/>
        <c:noMultiLvlLbl val="0"/>
      </c:catAx>
      <c:valAx>
        <c:axId val="1425194608"/>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2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chemeClr val="tx1"/>
      </a:solidFill>
      <a:round/>
    </a:ln>
    <a:effectLst>
      <a:outerShdw blurRad="101600" dist="101600" dir="2700000" algn="ctr" rotWithShape="0">
        <a:schemeClr val="tx1"/>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[MTA Ridership project.xlsx]Pivot!PivotTable12</c:name>
    <c:fmtId val="64"/>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IN"/>
              <a:t>Transportation Recovery Post-Pandemic(2022-2024)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EE0000"/>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Pivot!$B$119</c:f>
              <c:strCache>
                <c:ptCount val="1"/>
                <c:pt idx="0">
                  <c:v>Sum of Subways: Total Estimated Ridership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Pivot!$A$120:$A$125</c:f>
              <c:strCache>
                <c:ptCount val="5"/>
                <c:pt idx="0">
                  <c:v>2020</c:v>
                </c:pt>
                <c:pt idx="1">
                  <c:v>2021</c:v>
                </c:pt>
                <c:pt idx="2">
                  <c:v>2022</c:v>
                </c:pt>
                <c:pt idx="3">
                  <c:v>2023</c:v>
                </c:pt>
                <c:pt idx="4">
                  <c:v>2024</c:v>
                </c:pt>
              </c:strCache>
            </c:strRef>
          </c:cat>
          <c:val>
            <c:numRef>
              <c:f>Pivot!$B$120:$B$125</c:f>
              <c:numCache>
                <c:formatCode>#,##0,,"M"</c:formatCode>
                <c:ptCount val="5"/>
                <c:pt idx="0">
                  <c:v>370096769</c:v>
                </c:pt>
                <c:pt idx="1">
                  <c:v>759810246</c:v>
                </c:pt>
                <c:pt idx="2">
                  <c:v>1012505879</c:v>
                </c:pt>
                <c:pt idx="3">
                  <c:v>1150217108</c:v>
                </c:pt>
                <c:pt idx="4">
                  <c:v>987817793</c:v>
                </c:pt>
              </c:numCache>
            </c:numRef>
          </c:val>
          <c:smooth val="0"/>
          <c:extLst>
            <c:ext xmlns:c16="http://schemas.microsoft.com/office/drawing/2014/chart" uri="{C3380CC4-5D6E-409C-BE32-E72D297353CC}">
              <c16:uniqueId val="{00000000-40FE-49CE-8C9F-8A9CB54665F5}"/>
            </c:ext>
          </c:extLst>
        </c:ser>
        <c:ser>
          <c:idx val="1"/>
          <c:order val="1"/>
          <c:tx>
            <c:strRef>
              <c:f>Pivot!$C$119</c:f>
              <c:strCache>
                <c:ptCount val="1"/>
                <c:pt idx="0">
                  <c:v>Sum of Metro-North: Total Estimated Ridership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Pivot!$A$120:$A$125</c:f>
              <c:strCache>
                <c:ptCount val="5"/>
                <c:pt idx="0">
                  <c:v>2020</c:v>
                </c:pt>
                <c:pt idx="1">
                  <c:v>2021</c:v>
                </c:pt>
                <c:pt idx="2">
                  <c:v>2022</c:v>
                </c:pt>
                <c:pt idx="3">
                  <c:v>2023</c:v>
                </c:pt>
                <c:pt idx="4">
                  <c:v>2024</c:v>
                </c:pt>
              </c:strCache>
            </c:strRef>
          </c:cat>
          <c:val>
            <c:numRef>
              <c:f>Pivot!$C$120:$C$125</c:f>
              <c:numCache>
                <c:formatCode>#,##0,,"M"</c:formatCode>
                <c:ptCount val="5"/>
                <c:pt idx="0">
                  <c:v>11488599</c:v>
                </c:pt>
                <c:pt idx="1">
                  <c:v>26461646</c:v>
                </c:pt>
                <c:pt idx="2">
                  <c:v>46040500</c:v>
                </c:pt>
                <c:pt idx="3">
                  <c:v>58041781</c:v>
                </c:pt>
                <c:pt idx="4">
                  <c:v>53966868</c:v>
                </c:pt>
              </c:numCache>
            </c:numRef>
          </c:val>
          <c:smooth val="0"/>
          <c:extLst>
            <c:ext xmlns:c16="http://schemas.microsoft.com/office/drawing/2014/chart" uri="{C3380CC4-5D6E-409C-BE32-E72D297353CC}">
              <c16:uniqueId val="{00000001-40FE-49CE-8C9F-8A9CB54665F5}"/>
            </c:ext>
          </c:extLst>
        </c:ser>
        <c:ser>
          <c:idx val="2"/>
          <c:order val="2"/>
          <c:tx>
            <c:strRef>
              <c:f>Pivot!$D$119</c:f>
              <c:strCache>
                <c:ptCount val="1"/>
                <c:pt idx="0">
                  <c:v>Sum of Buses: Total Estimated Ridership</c:v>
                </c:pt>
              </c:strCache>
            </c:strRef>
          </c:tx>
          <c:spPr>
            <a:ln w="28575" cap="rnd">
              <a:solidFill>
                <a:schemeClr val="accent4">
                  <a:lumMod val="50000"/>
                </a:schemeClr>
              </a:solidFill>
              <a:round/>
            </a:ln>
            <a:effectLst/>
          </c:spPr>
          <c:marker>
            <c:symbol val="circle"/>
            <c:size val="5"/>
            <c:spPr>
              <a:solidFill>
                <a:schemeClr val="accent3"/>
              </a:solidFill>
              <a:ln w="9525">
                <a:solidFill>
                  <a:schemeClr val="accent3"/>
                </a:solidFill>
              </a:ln>
              <a:effectLst/>
            </c:spPr>
          </c:marker>
          <c:cat>
            <c:strRef>
              <c:f>Pivot!$A$120:$A$125</c:f>
              <c:strCache>
                <c:ptCount val="5"/>
                <c:pt idx="0">
                  <c:v>2020</c:v>
                </c:pt>
                <c:pt idx="1">
                  <c:v>2021</c:v>
                </c:pt>
                <c:pt idx="2">
                  <c:v>2022</c:v>
                </c:pt>
                <c:pt idx="3">
                  <c:v>2023</c:v>
                </c:pt>
                <c:pt idx="4">
                  <c:v>2024</c:v>
                </c:pt>
              </c:strCache>
            </c:strRef>
          </c:cat>
          <c:val>
            <c:numRef>
              <c:f>Pivot!$D$120:$D$125</c:f>
              <c:numCache>
                <c:formatCode>#,##0,,"M"</c:formatCode>
                <c:ptCount val="5"/>
                <c:pt idx="0">
                  <c:v>147387699</c:v>
                </c:pt>
                <c:pt idx="1">
                  <c:v>381637866</c:v>
                </c:pt>
                <c:pt idx="2">
                  <c:v>423946824</c:v>
                </c:pt>
                <c:pt idx="3">
                  <c:v>425539799</c:v>
                </c:pt>
                <c:pt idx="4">
                  <c:v>339204778</c:v>
                </c:pt>
              </c:numCache>
            </c:numRef>
          </c:val>
          <c:smooth val="0"/>
          <c:extLst>
            <c:ext xmlns:c16="http://schemas.microsoft.com/office/drawing/2014/chart" uri="{C3380CC4-5D6E-409C-BE32-E72D297353CC}">
              <c16:uniqueId val="{00000002-40FE-49CE-8C9F-8A9CB54665F5}"/>
            </c:ext>
          </c:extLst>
        </c:ser>
        <c:ser>
          <c:idx val="3"/>
          <c:order val="3"/>
          <c:tx>
            <c:strRef>
              <c:f>Pivot!$E$119</c:f>
              <c:strCache>
                <c:ptCount val="1"/>
                <c:pt idx="0">
                  <c:v>Sum of Access-A-Ride: Total Scheduled Trips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Pivot!$A$120:$A$125</c:f>
              <c:strCache>
                <c:ptCount val="5"/>
                <c:pt idx="0">
                  <c:v>2020</c:v>
                </c:pt>
                <c:pt idx="1">
                  <c:v>2021</c:v>
                </c:pt>
                <c:pt idx="2">
                  <c:v>2022</c:v>
                </c:pt>
                <c:pt idx="3">
                  <c:v>2023</c:v>
                </c:pt>
                <c:pt idx="4">
                  <c:v>2024</c:v>
                </c:pt>
              </c:strCache>
            </c:strRef>
          </c:cat>
          <c:val>
            <c:numRef>
              <c:f>Pivot!$E$120:$E$125</c:f>
              <c:numCache>
                <c:formatCode>#,##0,,"M"</c:formatCode>
                <c:ptCount val="5"/>
                <c:pt idx="0">
                  <c:v>4441480</c:v>
                </c:pt>
                <c:pt idx="1">
                  <c:v>6823363</c:v>
                </c:pt>
                <c:pt idx="2">
                  <c:v>7620081</c:v>
                </c:pt>
                <c:pt idx="3">
                  <c:v>9274760</c:v>
                </c:pt>
                <c:pt idx="4">
                  <c:v>9272571</c:v>
                </c:pt>
              </c:numCache>
            </c:numRef>
          </c:val>
          <c:smooth val="0"/>
          <c:extLst>
            <c:ext xmlns:c16="http://schemas.microsoft.com/office/drawing/2014/chart" uri="{C3380CC4-5D6E-409C-BE32-E72D297353CC}">
              <c16:uniqueId val="{00000003-40FE-49CE-8C9F-8A9CB54665F5}"/>
            </c:ext>
          </c:extLst>
        </c:ser>
        <c:ser>
          <c:idx val="4"/>
          <c:order val="4"/>
          <c:tx>
            <c:strRef>
              <c:f>Pivot!$F$119</c:f>
              <c:strCache>
                <c:ptCount val="1"/>
                <c:pt idx="0">
                  <c:v>Sum of Bridges and Tunnels: Total Traffic</c:v>
                </c:pt>
              </c:strCache>
            </c:strRef>
          </c:tx>
          <c:spPr>
            <a:ln w="28575" cap="rnd">
              <a:solidFill>
                <a:srgbClr val="EE0000"/>
              </a:solidFill>
              <a:round/>
            </a:ln>
            <a:effectLst/>
          </c:spPr>
          <c:marker>
            <c:symbol val="circle"/>
            <c:size val="5"/>
            <c:spPr>
              <a:solidFill>
                <a:schemeClr val="accent5"/>
              </a:solidFill>
              <a:ln w="9525">
                <a:solidFill>
                  <a:schemeClr val="accent5"/>
                </a:solidFill>
              </a:ln>
              <a:effectLst/>
            </c:spPr>
          </c:marker>
          <c:cat>
            <c:strRef>
              <c:f>Pivot!$A$120:$A$125</c:f>
              <c:strCache>
                <c:ptCount val="5"/>
                <c:pt idx="0">
                  <c:v>2020</c:v>
                </c:pt>
                <c:pt idx="1">
                  <c:v>2021</c:v>
                </c:pt>
                <c:pt idx="2">
                  <c:v>2022</c:v>
                </c:pt>
                <c:pt idx="3">
                  <c:v>2023</c:v>
                </c:pt>
                <c:pt idx="4">
                  <c:v>2024</c:v>
                </c:pt>
              </c:strCache>
            </c:strRef>
          </c:cat>
          <c:val>
            <c:numRef>
              <c:f>Pivot!$F$120:$F$125</c:f>
              <c:numCache>
                <c:formatCode>#,##0,,"M"</c:formatCode>
                <c:ptCount val="5"/>
                <c:pt idx="0">
                  <c:v>206102860</c:v>
                </c:pt>
                <c:pt idx="1">
                  <c:v>308222763</c:v>
                </c:pt>
                <c:pt idx="2">
                  <c:v>327162862</c:v>
                </c:pt>
                <c:pt idx="3">
                  <c:v>336027965</c:v>
                </c:pt>
                <c:pt idx="4">
                  <c:v>282142039</c:v>
                </c:pt>
              </c:numCache>
            </c:numRef>
          </c:val>
          <c:smooth val="0"/>
          <c:extLst>
            <c:ext xmlns:c16="http://schemas.microsoft.com/office/drawing/2014/chart" uri="{C3380CC4-5D6E-409C-BE32-E72D297353CC}">
              <c16:uniqueId val="{00000004-40FE-49CE-8C9F-8A9CB54665F5}"/>
            </c:ext>
          </c:extLst>
        </c:ser>
        <c:ser>
          <c:idx val="5"/>
          <c:order val="5"/>
          <c:tx>
            <c:strRef>
              <c:f>Pivot!$G$119</c:f>
              <c:strCache>
                <c:ptCount val="1"/>
                <c:pt idx="0">
                  <c:v>Sum of Staten Island Railway: Total Estimated Ridership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Pivot!$A$120:$A$125</c:f>
              <c:strCache>
                <c:ptCount val="5"/>
                <c:pt idx="0">
                  <c:v>2020</c:v>
                </c:pt>
                <c:pt idx="1">
                  <c:v>2021</c:v>
                </c:pt>
                <c:pt idx="2">
                  <c:v>2022</c:v>
                </c:pt>
                <c:pt idx="3">
                  <c:v>2023</c:v>
                </c:pt>
                <c:pt idx="4">
                  <c:v>2024</c:v>
                </c:pt>
              </c:strCache>
            </c:strRef>
          </c:cat>
          <c:val>
            <c:numRef>
              <c:f>Pivot!$G$120:$G$125</c:f>
              <c:numCache>
                <c:formatCode>#,##0,,"M"</c:formatCode>
                <c:ptCount val="5"/>
                <c:pt idx="0">
                  <c:v>721917</c:v>
                </c:pt>
                <c:pt idx="1">
                  <c:v>1331823</c:v>
                </c:pt>
                <c:pt idx="2">
                  <c:v>1780044</c:v>
                </c:pt>
                <c:pt idx="3">
                  <c:v>1982256</c:v>
                </c:pt>
                <c:pt idx="4">
                  <c:v>1740440</c:v>
                </c:pt>
              </c:numCache>
            </c:numRef>
          </c:val>
          <c:smooth val="0"/>
          <c:extLst>
            <c:ext xmlns:c16="http://schemas.microsoft.com/office/drawing/2014/chart" uri="{C3380CC4-5D6E-409C-BE32-E72D297353CC}">
              <c16:uniqueId val="{00000005-40FE-49CE-8C9F-8A9CB54665F5}"/>
            </c:ext>
          </c:extLst>
        </c:ser>
        <c:ser>
          <c:idx val="6"/>
          <c:order val="6"/>
          <c:tx>
            <c:strRef>
              <c:f>Pivot!$H$119</c:f>
              <c:strCache>
                <c:ptCount val="1"/>
                <c:pt idx="0">
                  <c:v>Sum of LIRR: Total Estimated Ridership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Pivot!$A$120:$A$125</c:f>
              <c:strCache>
                <c:ptCount val="5"/>
                <c:pt idx="0">
                  <c:v>2020</c:v>
                </c:pt>
                <c:pt idx="1">
                  <c:v>2021</c:v>
                </c:pt>
                <c:pt idx="2">
                  <c:v>2022</c:v>
                </c:pt>
                <c:pt idx="3">
                  <c:v>2023</c:v>
                </c:pt>
                <c:pt idx="4">
                  <c:v>2024</c:v>
                </c:pt>
              </c:strCache>
            </c:strRef>
          </c:cat>
          <c:val>
            <c:numRef>
              <c:f>Pivot!$H$120:$H$125</c:f>
              <c:numCache>
                <c:formatCode>#,##0,,"M"</c:formatCode>
                <c:ptCount val="5"/>
                <c:pt idx="0">
                  <c:v>17816724</c:v>
                </c:pt>
                <c:pt idx="1">
                  <c:v>35269817</c:v>
                </c:pt>
                <c:pt idx="2">
                  <c:v>51998770</c:v>
                </c:pt>
                <c:pt idx="3">
                  <c:v>64882573</c:v>
                </c:pt>
                <c:pt idx="4">
                  <c:v>61980074</c:v>
                </c:pt>
              </c:numCache>
            </c:numRef>
          </c:val>
          <c:smooth val="0"/>
          <c:extLst>
            <c:ext xmlns:c16="http://schemas.microsoft.com/office/drawing/2014/chart" uri="{C3380CC4-5D6E-409C-BE32-E72D297353CC}">
              <c16:uniqueId val="{00000006-40FE-49CE-8C9F-8A9CB54665F5}"/>
            </c:ext>
          </c:extLst>
        </c:ser>
        <c:dLbls>
          <c:showLegendKey val="0"/>
          <c:showVal val="0"/>
          <c:showCatName val="0"/>
          <c:showSerName val="0"/>
          <c:showPercent val="0"/>
          <c:showBubbleSize val="0"/>
        </c:dLbls>
        <c:marker val="1"/>
        <c:smooth val="0"/>
        <c:axId val="1425247408"/>
        <c:axId val="1425224848"/>
      </c:lineChart>
      <c:catAx>
        <c:axId val="142524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224848"/>
        <c:crosses val="autoZero"/>
        <c:auto val="1"/>
        <c:lblAlgn val="ctr"/>
        <c:lblOffset val="100"/>
        <c:noMultiLvlLbl val="0"/>
      </c:catAx>
      <c:valAx>
        <c:axId val="1425224848"/>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252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8080"/>
        </a:gs>
        <a:gs pos="100000">
          <a:srgbClr val="B2D8D8"/>
        </a:gs>
      </a:gsLst>
      <a:lin ang="16200000" scaled="0"/>
    </a:gradFill>
    <a:ln w="25400" cap="flat" cmpd="sng" algn="ctr">
      <a:solidFill>
        <a:srgbClr val="000000"/>
      </a:solidFill>
      <a:round/>
    </a:ln>
    <a:effectLst>
      <a:outerShdw blurRad="101600" dist="101600" dir="2700000" algn="ctr" rotWithShape="0">
        <a:schemeClr val="tx1"/>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9.xml"/><Relationship Id="rId4" Type="http://schemas.openxmlformats.org/officeDocument/2006/relationships/chart" Target="../charts/chart5.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1000125</xdr:colOff>
      <xdr:row>4</xdr:row>
      <xdr:rowOff>33337</xdr:rowOff>
    </xdr:from>
    <xdr:to>
      <xdr:col>4</xdr:col>
      <xdr:colOff>381000</xdr:colOff>
      <xdr:row>19</xdr:row>
      <xdr:rowOff>109537</xdr:rowOff>
    </xdr:to>
    <xdr:graphicFrame macro="">
      <xdr:nvGraphicFramePr>
        <xdr:cNvPr id="2" name="Chart 1">
          <a:extLst>
            <a:ext uri="{FF2B5EF4-FFF2-40B4-BE49-F238E27FC236}">
              <a16:creationId xmlns:a16="http://schemas.microsoft.com/office/drawing/2014/main" id="{973ECEDA-89A8-0859-75BB-BC4496B2B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24740</xdr:colOff>
      <xdr:row>0</xdr:row>
      <xdr:rowOff>117579</xdr:rowOff>
    </xdr:from>
    <xdr:to>
      <xdr:col>10</xdr:col>
      <xdr:colOff>507175</xdr:colOff>
      <xdr:row>3</xdr:row>
      <xdr:rowOff>108054</xdr:rowOff>
    </xdr:to>
    <xdr:sp macro="" textlink="">
      <xdr:nvSpPr>
        <xdr:cNvPr id="2" name="Rectangle: Rounded Corners 1">
          <a:extLst>
            <a:ext uri="{FF2B5EF4-FFF2-40B4-BE49-F238E27FC236}">
              <a16:creationId xmlns:a16="http://schemas.microsoft.com/office/drawing/2014/main" id="{05C63F98-AED8-74C0-B1EE-D2109DC81344}"/>
            </a:ext>
          </a:extLst>
        </xdr:cNvPr>
        <xdr:cNvSpPr/>
      </xdr:nvSpPr>
      <xdr:spPr>
        <a:xfrm>
          <a:off x="24740" y="117579"/>
          <a:ext cx="6976753" cy="547131"/>
        </a:xfrm>
        <a:prstGeom prst="roundRect">
          <a:avLst/>
        </a:prstGeom>
        <a:gradFill>
          <a:gsLst>
            <a:gs pos="91000">
              <a:srgbClr val="B2D8D8"/>
            </a:gs>
            <a:gs pos="0">
              <a:srgbClr val="008080"/>
            </a:gs>
            <a:gs pos="50000">
              <a:srgbClr val="66B2B2"/>
            </a:gs>
            <a:gs pos="100000">
              <a:srgbClr val="B2D8D8"/>
            </a:gs>
          </a:gsLst>
          <a:lin ang="16200000" scaled="1"/>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565684</xdr:colOff>
      <xdr:row>0</xdr:row>
      <xdr:rowOff>84044</xdr:rowOff>
    </xdr:from>
    <xdr:to>
      <xdr:col>23</xdr:col>
      <xdr:colOff>64322</xdr:colOff>
      <xdr:row>6</xdr:row>
      <xdr:rowOff>66674</xdr:rowOff>
    </xdr:to>
    <xdr:sp macro="" textlink="">
      <xdr:nvSpPr>
        <xdr:cNvPr id="9" name="Rectangle: Rounded Corners 8">
          <a:extLst>
            <a:ext uri="{FF2B5EF4-FFF2-40B4-BE49-F238E27FC236}">
              <a16:creationId xmlns:a16="http://schemas.microsoft.com/office/drawing/2014/main" id="{5392376E-99C1-F7A2-50FB-565B89A73311}"/>
            </a:ext>
          </a:extLst>
        </xdr:cNvPr>
        <xdr:cNvSpPr/>
      </xdr:nvSpPr>
      <xdr:spPr>
        <a:xfrm>
          <a:off x="7149140" y="84044"/>
          <a:ext cx="7510844" cy="1159248"/>
        </a:xfrm>
        <a:prstGeom prst="roundRect">
          <a:avLst/>
        </a:prstGeom>
        <a:solidFill>
          <a:srgbClr val="008080"/>
        </a:solidFill>
        <a:ln w="158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509059</xdr:colOff>
      <xdr:row>0</xdr:row>
      <xdr:rowOff>49482</xdr:rowOff>
    </xdr:from>
    <xdr:to>
      <xdr:col>21</xdr:col>
      <xdr:colOff>451910</xdr:colOff>
      <xdr:row>1</xdr:row>
      <xdr:rowOff>179296</xdr:rowOff>
    </xdr:to>
    <xdr:sp macro="" textlink="">
      <xdr:nvSpPr>
        <xdr:cNvPr id="10" name="TextBox 9">
          <a:extLst>
            <a:ext uri="{FF2B5EF4-FFF2-40B4-BE49-F238E27FC236}">
              <a16:creationId xmlns:a16="http://schemas.microsoft.com/office/drawing/2014/main" id="{421E7613-315A-FE02-0E40-29A202B6DCC7}"/>
            </a:ext>
          </a:extLst>
        </xdr:cNvPr>
        <xdr:cNvSpPr txBox="1"/>
      </xdr:nvSpPr>
      <xdr:spPr>
        <a:xfrm>
          <a:off x="8215650" y="49482"/>
          <a:ext cx="5398078" cy="315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mn-lt"/>
            </a:rPr>
            <a:t>Average Daily</a:t>
          </a:r>
          <a:r>
            <a:rPr lang="en-IN" sz="1600" b="1" baseline="0">
              <a:latin typeface="+mn-lt"/>
            </a:rPr>
            <a:t> Ridership by Mode</a:t>
          </a:r>
          <a:endParaRPr lang="en-IN" sz="1600" b="1">
            <a:latin typeface="+mn-lt"/>
          </a:endParaRPr>
        </a:p>
      </xdr:txBody>
    </xdr:sp>
    <xdr:clientData/>
  </xdr:twoCellAnchor>
  <xdr:twoCellAnchor>
    <xdr:from>
      <xdr:col>11</xdr:col>
      <xdr:colOff>21523</xdr:colOff>
      <xdr:row>1</xdr:row>
      <xdr:rowOff>161801</xdr:rowOff>
    </xdr:from>
    <xdr:to>
      <xdr:col>12</xdr:col>
      <xdr:colOff>531660</xdr:colOff>
      <xdr:row>5</xdr:row>
      <xdr:rowOff>155801</xdr:rowOff>
    </xdr:to>
    <xdr:sp macro="" textlink="Pivot!A49">
      <xdr:nvSpPr>
        <xdr:cNvPr id="12" name="Rectangle: Rounded Corners 11">
          <a:extLst>
            <a:ext uri="{FF2B5EF4-FFF2-40B4-BE49-F238E27FC236}">
              <a16:creationId xmlns:a16="http://schemas.microsoft.com/office/drawing/2014/main" id="{6813C692-0432-316E-6129-4836295E63F1}"/>
            </a:ext>
          </a:extLst>
        </xdr:cNvPr>
        <xdr:cNvSpPr/>
      </xdr:nvSpPr>
      <xdr:spPr>
        <a:xfrm>
          <a:off x="7121978" y="347353"/>
          <a:ext cx="1116273" cy="736208"/>
        </a:xfrm>
        <a:prstGeom prst="roundRect">
          <a:avLst/>
        </a:prstGeom>
        <a:gradFill>
          <a:gsLst>
            <a:gs pos="0">
              <a:srgbClr val="008080"/>
            </a:gs>
            <a:gs pos="100000">
              <a:srgbClr val="B2D8D8"/>
            </a:gs>
          </a:gsLst>
          <a:lin ang="16200000" scaled="0"/>
        </a:gradFill>
        <a:ln w="12700">
          <a:solidFill>
            <a:srgbClr val="000000"/>
          </a:solid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3890BCF-3E1C-4746-AA9F-63930020990A}" type="TxLink">
            <a:rPr lang="en-US" sz="1100" b="0" i="0" u="none" strike="noStrike">
              <a:solidFill>
                <a:srgbClr val="000000"/>
              </a:solidFill>
              <a:latin typeface="Calibri"/>
              <a:cs typeface="Calibri"/>
            </a:rPr>
            <a:pPr algn="ctr"/>
            <a:t>2509054.98</a:t>
          </a:fld>
          <a:endParaRPr lang="en-US" sz="1100" b="0"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Subway</a:t>
          </a:r>
          <a:endParaRPr lang="en-IN" sz="1100"/>
        </a:p>
      </xdr:txBody>
    </xdr:sp>
    <xdr:clientData/>
  </xdr:twoCellAnchor>
  <xdr:twoCellAnchor>
    <xdr:from>
      <xdr:col>13</xdr:col>
      <xdr:colOff>33895</xdr:colOff>
      <xdr:row>1</xdr:row>
      <xdr:rowOff>183696</xdr:rowOff>
    </xdr:from>
    <xdr:to>
      <xdr:col>14</xdr:col>
      <xdr:colOff>544031</xdr:colOff>
      <xdr:row>5</xdr:row>
      <xdr:rowOff>177696</xdr:rowOff>
    </xdr:to>
    <xdr:sp macro="" textlink="Pivot!B49">
      <xdr:nvSpPr>
        <xdr:cNvPr id="13" name="Rectangle: Rounded Corners 12">
          <a:extLst>
            <a:ext uri="{FF2B5EF4-FFF2-40B4-BE49-F238E27FC236}">
              <a16:creationId xmlns:a16="http://schemas.microsoft.com/office/drawing/2014/main" id="{00DD073E-7CD6-8E7F-2F39-FDED915C9B75}"/>
            </a:ext>
          </a:extLst>
        </xdr:cNvPr>
        <xdr:cNvSpPr/>
      </xdr:nvSpPr>
      <xdr:spPr>
        <a:xfrm>
          <a:off x="8346622" y="369248"/>
          <a:ext cx="1116273" cy="736208"/>
        </a:xfrm>
        <a:prstGeom prst="roundRect">
          <a:avLst/>
        </a:prstGeom>
        <a:gradFill>
          <a:gsLst>
            <a:gs pos="0">
              <a:srgbClr val="008080"/>
            </a:gs>
            <a:gs pos="100000">
              <a:srgbClr val="B2D8D8"/>
            </a:gs>
          </a:gsLst>
          <a:lin ang="16200000" scaled="0"/>
        </a:gradFill>
        <a:ln>
          <a:solidFill>
            <a:srgbClr val="000000"/>
          </a:solidFill>
        </a:ln>
        <a:effectLst>
          <a:outerShdw blurRad="50800" dist="50800" dir="5400000" algn="ctr" rotWithShape="0">
            <a:srgbClr val="060606"/>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F5A27F-D2EC-4385-A52A-824C08A3685B}" type="TxLink">
            <a:rPr lang="en-US" sz="1100" b="0" i="0" u="none" strike="noStrike">
              <a:solidFill>
                <a:srgbClr val="000000"/>
              </a:solidFill>
              <a:latin typeface="Calibri"/>
              <a:cs typeface="Calibri"/>
            </a:rPr>
            <a:pPr algn="ctr"/>
            <a:t>1006868.09</a:t>
          </a:fld>
          <a:br>
            <a:rPr lang="en-US" sz="1100" b="0" i="0" u="none" strike="noStrike">
              <a:solidFill>
                <a:srgbClr val="000000"/>
              </a:solidFill>
              <a:latin typeface="Calibri"/>
              <a:cs typeface="Calibri"/>
            </a:rPr>
          </a:br>
          <a:r>
            <a:rPr lang="en-US" sz="1100" b="0" i="0" u="none" strike="noStrike">
              <a:solidFill>
                <a:srgbClr val="000000"/>
              </a:solidFill>
              <a:latin typeface="Calibri"/>
              <a:cs typeface="Calibri"/>
            </a:rPr>
            <a:t>Bus</a:t>
          </a:r>
          <a:endParaRPr lang="en-IN" sz="1100"/>
        </a:p>
      </xdr:txBody>
    </xdr:sp>
    <xdr:clientData/>
  </xdr:twoCellAnchor>
  <xdr:twoCellAnchor>
    <xdr:from>
      <xdr:col>15</xdr:col>
      <xdr:colOff>33893</xdr:colOff>
      <xdr:row>1</xdr:row>
      <xdr:rowOff>168479</xdr:rowOff>
    </xdr:from>
    <xdr:to>
      <xdr:col>16</xdr:col>
      <xdr:colOff>544029</xdr:colOff>
      <xdr:row>5</xdr:row>
      <xdr:rowOff>162479</xdr:rowOff>
    </xdr:to>
    <xdr:sp macro="" textlink="Pivot!C49">
      <xdr:nvSpPr>
        <xdr:cNvPr id="14" name="Rectangle: Rounded Corners 13">
          <a:extLst>
            <a:ext uri="{FF2B5EF4-FFF2-40B4-BE49-F238E27FC236}">
              <a16:creationId xmlns:a16="http://schemas.microsoft.com/office/drawing/2014/main" id="{6A77F5C0-DDB9-0173-BE1C-434E89D100A9}"/>
            </a:ext>
          </a:extLst>
        </xdr:cNvPr>
        <xdr:cNvSpPr/>
      </xdr:nvSpPr>
      <xdr:spPr>
        <a:xfrm>
          <a:off x="9558893" y="354031"/>
          <a:ext cx="1116272" cy="736208"/>
        </a:xfrm>
        <a:prstGeom prst="roundRect">
          <a:avLst/>
        </a:prstGeom>
        <a:gradFill>
          <a:gsLst>
            <a:gs pos="0">
              <a:srgbClr val="008080"/>
            </a:gs>
            <a:gs pos="100000">
              <a:srgbClr val="B2D8D8"/>
            </a:gs>
          </a:gsLst>
          <a:lin ang="16200000" scaled="0"/>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914B19-A7AE-4BF2-B1DB-42F399DDA20D}" type="TxLink">
            <a:rPr lang="en-US" sz="1100" b="0" i="0" u="none" strike="noStrike">
              <a:solidFill>
                <a:srgbClr val="000000"/>
              </a:solidFill>
              <a:latin typeface="Calibri"/>
              <a:cs typeface="Calibri"/>
            </a:rPr>
            <a:pPr algn="ctr"/>
            <a:t>135960.12</a:t>
          </a:fld>
          <a:br>
            <a:rPr lang="en-US" sz="1100" b="0" i="0" u="none" strike="noStrike">
              <a:solidFill>
                <a:srgbClr val="000000"/>
              </a:solidFill>
              <a:latin typeface="Calibri"/>
              <a:cs typeface="Calibri"/>
            </a:rPr>
          </a:br>
          <a:r>
            <a:rPr lang="en-US" sz="1100" b="0" i="0" u="none" strike="noStrike">
              <a:solidFill>
                <a:srgbClr val="000000"/>
              </a:solidFill>
              <a:latin typeface="Calibri"/>
              <a:cs typeface="Calibri"/>
            </a:rPr>
            <a:t>LIRR</a:t>
          </a:r>
          <a:endParaRPr lang="en-IN" sz="1100" b="0" i="0" u="none" strike="noStrike">
            <a:solidFill>
              <a:srgbClr val="000000"/>
            </a:solidFill>
            <a:latin typeface="Calibri"/>
            <a:cs typeface="Calibri"/>
          </a:endParaRPr>
        </a:p>
      </xdr:txBody>
    </xdr:sp>
    <xdr:clientData/>
  </xdr:twoCellAnchor>
  <xdr:twoCellAnchor>
    <xdr:from>
      <xdr:col>17</xdr:col>
      <xdr:colOff>46635</xdr:colOff>
      <xdr:row>1</xdr:row>
      <xdr:rowOff>178005</xdr:rowOff>
    </xdr:from>
    <xdr:to>
      <xdr:col>18</xdr:col>
      <xdr:colOff>560235</xdr:colOff>
      <xdr:row>5</xdr:row>
      <xdr:rowOff>139605</xdr:rowOff>
    </xdr:to>
    <xdr:sp macro="" textlink="Pivot!D49">
      <xdr:nvSpPr>
        <xdr:cNvPr id="15" name="Rectangle: Rounded Corners 14">
          <a:extLst>
            <a:ext uri="{FF2B5EF4-FFF2-40B4-BE49-F238E27FC236}">
              <a16:creationId xmlns:a16="http://schemas.microsoft.com/office/drawing/2014/main" id="{142CEF5A-D890-28C7-9906-8816821894A9}"/>
            </a:ext>
          </a:extLst>
        </xdr:cNvPr>
        <xdr:cNvSpPr/>
      </xdr:nvSpPr>
      <xdr:spPr>
        <a:xfrm>
          <a:off x="10783908" y="363557"/>
          <a:ext cx="1119736" cy="703808"/>
        </a:xfrm>
        <a:prstGeom prst="roundRect">
          <a:avLst/>
        </a:prstGeom>
        <a:gradFill>
          <a:gsLst>
            <a:gs pos="0">
              <a:srgbClr val="008080"/>
            </a:gs>
            <a:gs pos="100000">
              <a:srgbClr val="B2D8D8"/>
            </a:gs>
          </a:gsLst>
          <a:lin ang="16200000" scaled="0"/>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EEE0EB6-A06A-42A5-9C09-74B02008540B}" type="TxLink">
            <a:rPr lang="en-US" sz="1100" b="0" i="0" u="none" strike="noStrike">
              <a:solidFill>
                <a:srgbClr val="000000"/>
              </a:solidFill>
              <a:latin typeface="Calibri"/>
              <a:cs typeface="Calibri"/>
            </a:rPr>
            <a:pPr algn="ctr"/>
            <a:t>114888.27</a:t>
          </a:fld>
          <a:br>
            <a:rPr lang="en-US" sz="1100" b="0" i="0" u="none" strike="noStrike">
              <a:solidFill>
                <a:srgbClr val="000000"/>
              </a:solidFill>
              <a:latin typeface="Calibri"/>
              <a:cs typeface="Calibri"/>
            </a:rPr>
          </a:br>
          <a:r>
            <a:rPr lang="en-US" sz="1100" b="0" i="0" u="none" strike="noStrike">
              <a:solidFill>
                <a:srgbClr val="000000"/>
              </a:solidFill>
              <a:latin typeface="Calibri"/>
              <a:cs typeface="Calibri"/>
            </a:rPr>
            <a:t>Metro-North</a:t>
          </a:r>
          <a:endParaRPr lang="en-IN" sz="1100"/>
        </a:p>
      </xdr:txBody>
    </xdr:sp>
    <xdr:clientData/>
  </xdr:twoCellAnchor>
  <xdr:twoCellAnchor>
    <xdr:from>
      <xdr:col>19</xdr:col>
      <xdr:colOff>49192</xdr:colOff>
      <xdr:row>1</xdr:row>
      <xdr:rowOff>170541</xdr:rowOff>
    </xdr:from>
    <xdr:to>
      <xdr:col>20</xdr:col>
      <xdr:colOff>563543</xdr:colOff>
      <xdr:row>5</xdr:row>
      <xdr:rowOff>132443</xdr:rowOff>
    </xdr:to>
    <xdr:sp macro="" textlink="Pivot!E49">
      <xdr:nvSpPr>
        <xdr:cNvPr id="16" name="Rectangle: Rounded Corners 15">
          <a:extLst>
            <a:ext uri="{FF2B5EF4-FFF2-40B4-BE49-F238E27FC236}">
              <a16:creationId xmlns:a16="http://schemas.microsoft.com/office/drawing/2014/main" id="{D4A9B415-2F96-11A0-C7E8-A6D345CFC14B}"/>
            </a:ext>
          </a:extLst>
        </xdr:cNvPr>
        <xdr:cNvSpPr/>
      </xdr:nvSpPr>
      <xdr:spPr>
        <a:xfrm>
          <a:off x="11998737" y="358155"/>
          <a:ext cx="1120488" cy="712356"/>
        </a:xfrm>
        <a:prstGeom prst="roundRect">
          <a:avLst/>
        </a:prstGeom>
        <a:gradFill>
          <a:gsLst>
            <a:gs pos="0">
              <a:srgbClr val="008080"/>
            </a:gs>
            <a:gs pos="69000">
              <a:srgbClr val="66B2B2"/>
            </a:gs>
            <a:gs pos="100000">
              <a:srgbClr val="B2D8D8"/>
            </a:gs>
          </a:gsLst>
          <a:lin ang="16200000" scaled="1"/>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C81783-2BD0-42D9-A35E-3D22AA3F61D1}" type="TxLink">
            <a:rPr lang="en-US" sz="1100" b="0" i="0" u="none" strike="noStrike">
              <a:solidFill>
                <a:srgbClr val="000000"/>
              </a:solidFill>
              <a:latin typeface="Calibri"/>
              <a:cs typeface="Calibri"/>
            </a:rPr>
            <a:pPr algn="ctr"/>
            <a:t>4429.36</a:t>
          </a:fld>
          <a:br>
            <a:rPr lang="en-US" sz="1100" b="0" i="0" u="none" strike="noStrike">
              <a:solidFill>
                <a:srgbClr val="000000"/>
              </a:solidFill>
              <a:latin typeface="Calibri"/>
              <a:cs typeface="Calibri"/>
            </a:rPr>
          </a:br>
          <a:r>
            <a:rPr lang="en-US" sz="1100" b="0" i="0" u="none" strike="noStrike">
              <a:solidFill>
                <a:srgbClr val="000000"/>
              </a:solidFill>
              <a:latin typeface="Calibri"/>
              <a:cs typeface="Calibri"/>
            </a:rPr>
            <a:t>Staten Island Railway</a:t>
          </a:r>
          <a:endParaRPr lang="en-IN" sz="1100"/>
        </a:p>
      </xdr:txBody>
    </xdr:sp>
    <xdr:clientData/>
  </xdr:twoCellAnchor>
  <xdr:twoCellAnchor>
    <xdr:from>
      <xdr:col>21</xdr:col>
      <xdr:colOff>71086</xdr:colOff>
      <xdr:row>2</xdr:row>
      <xdr:rowOff>4041</xdr:rowOff>
    </xdr:from>
    <xdr:to>
      <xdr:col>22</xdr:col>
      <xdr:colOff>499710</xdr:colOff>
      <xdr:row>5</xdr:row>
      <xdr:rowOff>124980</xdr:rowOff>
    </xdr:to>
    <xdr:sp macro="" textlink="Pivot!F49">
      <xdr:nvSpPr>
        <xdr:cNvPr id="17" name="Rectangle: Rounded Corners 16">
          <a:extLst>
            <a:ext uri="{FF2B5EF4-FFF2-40B4-BE49-F238E27FC236}">
              <a16:creationId xmlns:a16="http://schemas.microsoft.com/office/drawing/2014/main" id="{DBFD1BCB-5587-0CB8-49FB-568AF30E4DF0}"/>
            </a:ext>
          </a:extLst>
        </xdr:cNvPr>
        <xdr:cNvSpPr/>
      </xdr:nvSpPr>
      <xdr:spPr>
        <a:xfrm>
          <a:off x="13232904" y="379268"/>
          <a:ext cx="1034761" cy="683780"/>
        </a:xfrm>
        <a:prstGeom prst="roundRect">
          <a:avLst/>
        </a:prstGeom>
        <a:gradFill>
          <a:gsLst>
            <a:gs pos="0">
              <a:srgbClr val="008080"/>
            </a:gs>
            <a:gs pos="69000">
              <a:srgbClr val="66B2B2"/>
            </a:gs>
            <a:gs pos="100000">
              <a:srgbClr val="B2D8D8"/>
            </a:gs>
          </a:gsLst>
          <a:lin ang="16200000" scaled="1"/>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7AF40E7-34D7-497E-BFF8-54DAE3DAE709}" type="TxLink">
            <a:rPr lang="en-US" sz="1100" b="0" i="0" u="none" strike="noStrike">
              <a:solidFill>
                <a:srgbClr val="000000"/>
              </a:solidFill>
              <a:latin typeface="Calibri"/>
              <a:cs typeface="Calibri"/>
            </a:rPr>
            <a:pPr algn="ctr"/>
            <a:t>855602.87</a:t>
          </a:fld>
          <a:br>
            <a:rPr lang="en-US" sz="1100" b="0" i="0" u="none" strike="noStrike">
              <a:solidFill>
                <a:srgbClr val="000000"/>
              </a:solidFill>
              <a:latin typeface="Calibri"/>
              <a:cs typeface="Calibri"/>
            </a:rPr>
          </a:br>
          <a:r>
            <a:rPr lang="en-US" sz="1100" b="0" i="0" u="none" strike="noStrike">
              <a:solidFill>
                <a:srgbClr val="000000"/>
              </a:solidFill>
              <a:latin typeface="Calibri"/>
              <a:cs typeface="Calibri"/>
            </a:rPr>
            <a:t>Bridges and</a:t>
          </a:r>
          <a:r>
            <a:rPr lang="en-US" sz="1100" b="0" i="0" u="none" strike="noStrike" baseline="0">
              <a:solidFill>
                <a:srgbClr val="000000"/>
              </a:solidFill>
              <a:latin typeface="Calibri"/>
              <a:cs typeface="Calibri"/>
            </a:rPr>
            <a:t> Tunnels</a:t>
          </a:r>
          <a:endParaRPr lang="en-IN" sz="1100"/>
        </a:p>
      </xdr:txBody>
    </xdr:sp>
    <xdr:clientData/>
  </xdr:twoCellAnchor>
  <xdr:twoCellAnchor>
    <xdr:from>
      <xdr:col>0</xdr:col>
      <xdr:colOff>57150</xdr:colOff>
      <xdr:row>4</xdr:row>
      <xdr:rowOff>56712</xdr:rowOff>
    </xdr:from>
    <xdr:to>
      <xdr:col>1</xdr:col>
      <xdr:colOff>314325</xdr:colOff>
      <xdr:row>8</xdr:row>
      <xdr:rowOff>18612</xdr:rowOff>
    </xdr:to>
    <xdr:sp macro="" textlink="">
      <xdr:nvSpPr>
        <xdr:cNvPr id="18" name="Rectangle: Rounded Corners 17">
          <a:extLst>
            <a:ext uri="{FF2B5EF4-FFF2-40B4-BE49-F238E27FC236}">
              <a16:creationId xmlns:a16="http://schemas.microsoft.com/office/drawing/2014/main" id="{8B11B11A-07FA-A1C7-D01C-EB3684D37D47}"/>
            </a:ext>
          </a:extLst>
        </xdr:cNvPr>
        <xdr:cNvSpPr/>
      </xdr:nvSpPr>
      <xdr:spPr>
        <a:xfrm>
          <a:off x="57150" y="801195"/>
          <a:ext cx="1297261" cy="706383"/>
        </a:xfrm>
        <a:prstGeom prst="roundRect">
          <a:avLst/>
        </a:prstGeom>
        <a:gradFill>
          <a:gsLst>
            <a:gs pos="95500">
              <a:srgbClr val="B2D8D8">
                <a:lumMod val="97000"/>
              </a:srgbClr>
            </a:gs>
            <a:gs pos="91000">
              <a:srgbClr val="B2D8D8"/>
            </a:gs>
            <a:gs pos="0">
              <a:srgbClr val="008080"/>
            </a:gs>
            <a:gs pos="50000">
              <a:srgbClr val="66B2B2"/>
            </a:gs>
            <a:gs pos="100000">
              <a:srgbClr val="B2D8D8"/>
            </a:gs>
          </a:gsLst>
          <a:lin ang="16200000" scaled="1"/>
        </a:gradFill>
        <a:ln>
          <a:solidFill>
            <a:schemeClr val="tx1"/>
          </a:solid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159079</xdr:colOff>
      <xdr:row>4</xdr:row>
      <xdr:rowOff>82440</xdr:rowOff>
    </xdr:from>
    <xdr:to>
      <xdr:col>1</xdr:col>
      <xdr:colOff>206704</xdr:colOff>
      <xdr:row>7</xdr:row>
      <xdr:rowOff>153275</xdr:rowOff>
    </xdr:to>
    <xdr:sp macro="" textlink="">
      <xdr:nvSpPr>
        <xdr:cNvPr id="19" name="TextBox 18">
          <a:extLst>
            <a:ext uri="{FF2B5EF4-FFF2-40B4-BE49-F238E27FC236}">
              <a16:creationId xmlns:a16="http://schemas.microsoft.com/office/drawing/2014/main" id="{DD6876C1-99BA-6C41-0883-A106B238FA2A}"/>
            </a:ext>
          </a:extLst>
        </xdr:cNvPr>
        <xdr:cNvSpPr txBox="1"/>
      </xdr:nvSpPr>
      <xdr:spPr>
        <a:xfrm>
          <a:off x="159079" y="826923"/>
          <a:ext cx="1087711" cy="62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Total Number of Days</a:t>
          </a:r>
        </a:p>
        <a:p>
          <a:pPr algn="ctr"/>
          <a:r>
            <a:rPr lang="en-IN" sz="1100"/>
            <a:t>1706</a:t>
          </a:r>
        </a:p>
      </xdr:txBody>
    </xdr:sp>
    <xdr:clientData/>
  </xdr:twoCellAnchor>
  <xdr:twoCellAnchor>
    <xdr:from>
      <xdr:col>1</xdr:col>
      <xdr:colOff>377683</xdr:colOff>
      <xdr:row>4</xdr:row>
      <xdr:rowOff>45987</xdr:rowOff>
    </xdr:from>
    <xdr:to>
      <xdr:col>3</xdr:col>
      <xdr:colOff>438755</xdr:colOff>
      <xdr:row>8</xdr:row>
      <xdr:rowOff>7587</xdr:rowOff>
    </xdr:to>
    <xdr:sp macro="" textlink="">
      <xdr:nvSpPr>
        <xdr:cNvPr id="20" name="Rectangle: Rounded Corners 19">
          <a:extLst>
            <a:ext uri="{FF2B5EF4-FFF2-40B4-BE49-F238E27FC236}">
              <a16:creationId xmlns:a16="http://schemas.microsoft.com/office/drawing/2014/main" id="{7844F8E0-AD2A-DABD-ABE4-02617D2C667F}"/>
            </a:ext>
          </a:extLst>
        </xdr:cNvPr>
        <xdr:cNvSpPr/>
      </xdr:nvSpPr>
      <xdr:spPr>
        <a:xfrm>
          <a:off x="1414227" y="830399"/>
          <a:ext cx="1293719" cy="746012"/>
        </a:xfrm>
        <a:prstGeom prst="roundRect">
          <a:avLst/>
        </a:prstGeom>
        <a:gradFill>
          <a:gsLst>
            <a:gs pos="76000">
              <a:srgbClr val="B2D8D8">
                <a:lumMod val="97000"/>
              </a:srgbClr>
            </a:gs>
            <a:gs pos="91000">
              <a:srgbClr val="B2D8D8"/>
            </a:gs>
            <a:gs pos="0">
              <a:srgbClr val="008080"/>
            </a:gs>
            <a:gs pos="50000">
              <a:srgbClr val="66B2B2"/>
            </a:gs>
            <a:gs pos="100000">
              <a:srgbClr val="B2D8D8"/>
            </a:gs>
          </a:gsLst>
          <a:lin ang="16200000" scaled="1"/>
        </a:gradFill>
        <a:ln>
          <a:solidFill>
            <a:schemeClr val="tx1"/>
          </a:solid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440522</xdr:colOff>
      <xdr:row>4</xdr:row>
      <xdr:rowOff>104180</xdr:rowOff>
    </xdr:from>
    <xdr:to>
      <xdr:col>3</xdr:col>
      <xdr:colOff>396819</xdr:colOff>
      <xdr:row>7</xdr:row>
      <xdr:rowOff>153557</xdr:rowOff>
    </xdr:to>
    <xdr:sp macro="" textlink="">
      <xdr:nvSpPr>
        <xdr:cNvPr id="21" name="TextBox 20">
          <a:extLst>
            <a:ext uri="{FF2B5EF4-FFF2-40B4-BE49-F238E27FC236}">
              <a16:creationId xmlns:a16="http://schemas.microsoft.com/office/drawing/2014/main" id="{9EACB9F7-1758-FE17-5D32-3F889D6CF207}"/>
            </a:ext>
          </a:extLst>
        </xdr:cNvPr>
        <xdr:cNvSpPr txBox="1"/>
      </xdr:nvSpPr>
      <xdr:spPr>
        <a:xfrm>
          <a:off x="1482319" y="878086"/>
          <a:ext cx="1176688" cy="629807"/>
        </a:xfrm>
        <a:prstGeom prst="rect">
          <a:avLst/>
        </a:prstGeom>
        <a:solidFill>
          <a:srgbClr val="008080">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Highest Subway Ridership</a:t>
          </a:r>
          <a:r>
            <a:rPr lang="en-IN" sz="1100" baseline="0"/>
            <a:t> </a:t>
          </a:r>
        </a:p>
        <a:p>
          <a:pPr algn="ctr"/>
          <a:r>
            <a:rPr lang="en-IN" sz="1100" b="0" i="0" u="none" strike="noStrike">
              <a:solidFill>
                <a:schemeClr val="dk1"/>
              </a:solidFill>
              <a:effectLst/>
              <a:latin typeface="+mn-lt"/>
              <a:ea typeface="+mn-ea"/>
              <a:cs typeface="+mn-cs"/>
            </a:rPr>
            <a:t>5498809</a:t>
          </a:r>
          <a:r>
            <a:rPr lang="en-IN"/>
            <a:t> (5M)</a:t>
          </a:r>
          <a:endParaRPr lang="en-IN" sz="1100" baseline="0"/>
        </a:p>
        <a:p>
          <a:endParaRPr lang="en-IN" sz="1100"/>
        </a:p>
      </xdr:txBody>
    </xdr:sp>
    <xdr:clientData/>
  </xdr:twoCellAnchor>
  <xdr:twoCellAnchor>
    <xdr:from>
      <xdr:col>0</xdr:col>
      <xdr:colOff>41052</xdr:colOff>
      <xdr:row>19</xdr:row>
      <xdr:rowOff>25622</xdr:rowOff>
    </xdr:from>
    <xdr:to>
      <xdr:col>1</xdr:col>
      <xdr:colOff>298227</xdr:colOff>
      <xdr:row>22</xdr:row>
      <xdr:rowOff>177723</xdr:rowOff>
    </xdr:to>
    <xdr:sp macro="" textlink="">
      <xdr:nvSpPr>
        <xdr:cNvPr id="22" name="Rectangle: Rounded Corners 21">
          <a:extLst>
            <a:ext uri="{FF2B5EF4-FFF2-40B4-BE49-F238E27FC236}">
              <a16:creationId xmlns:a16="http://schemas.microsoft.com/office/drawing/2014/main" id="{5888977D-1EAD-0B65-97A8-D08791D00961}"/>
            </a:ext>
          </a:extLst>
        </xdr:cNvPr>
        <xdr:cNvSpPr/>
      </xdr:nvSpPr>
      <xdr:spPr>
        <a:xfrm>
          <a:off x="41052" y="3556842"/>
          <a:ext cx="1290986" cy="709661"/>
        </a:xfrm>
        <a:prstGeom prst="roundRect">
          <a:avLst/>
        </a:prstGeom>
        <a:gradFill>
          <a:gsLst>
            <a:gs pos="95500">
              <a:srgbClr val="B2D8D8">
                <a:lumMod val="97000"/>
              </a:srgbClr>
            </a:gs>
            <a:gs pos="91000">
              <a:srgbClr val="B2D8D8"/>
            </a:gs>
            <a:gs pos="0">
              <a:srgbClr val="008080"/>
            </a:gs>
            <a:gs pos="50000">
              <a:srgbClr val="66B2B2"/>
            </a:gs>
            <a:gs pos="100000">
              <a:srgbClr val="B2D8D8"/>
            </a:gs>
          </a:gsLst>
          <a:lin ang="16200000" scaled="1"/>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141085</xdr:colOff>
      <xdr:row>19</xdr:row>
      <xdr:rowOff>54799</xdr:rowOff>
    </xdr:from>
    <xdr:to>
      <xdr:col>1</xdr:col>
      <xdr:colOff>160135</xdr:colOff>
      <xdr:row>22</xdr:row>
      <xdr:rowOff>111950</xdr:rowOff>
    </xdr:to>
    <xdr:sp macro="" textlink="">
      <xdr:nvSpPr>
        <xdr:cNvPr id="23" name="TextBox 22">
          <a:extLst>
            <a:ext uri="{FF2B5EF4-FFF2-40B4-BE49-F238E27FC236}">
              <a16:creationId xmlns:a16="http://schemas.microsoft.com/office/drawing/2014/main" id="{3B6D44D1-E833-49D8-78A1-2F1521CCFD72}"/>
            </a:ext>
          </a:extLst>
        </xdr:cNvPr>
        <xdr:cNvSpPr txBox="1"/>
      </xdr:nvSpPr>
      <xdr:spPr>
        <a:xfrm>
          <a:off x="141085" y="3586019"/>
          <a:ext cx="1052861" cy="614711"/>
        </a:xfrm>
        <a:prstGeom prst="rect">
          <a:avLst/>
        </a:prstGeom>
        <a:solidFill>
          <a:srgbClr val="008080">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Lowest</a:t>
          </a:r>
          <a:r>
            <a:rPr lang="en-IN" sz="1100" baseline="0"/>
            <a:t> Bus Ridership</a:t>
          </a:r>
        </a:p>
        <a:p>
          <a:pPr algn="ctr"/>
          <a:r>
            <a:rPr lang="en-IN" sz="1100" baseline="0"/>
            <a:t>5498</a:t>
          </a:r>
          <a:endParaRPr lang="en-IN" sz="1100"/>
        </a:p>
      </xdr:txBody>
    </xdr:sp>
    <xdr:clientData/>
  </xdr:twoCellAnchor>
  <xdr:twoCellAnchor>
    <xdr:from>
      <xdr:col>0</xdr:col>
      <xdr:colOff>42023</xdr:colOff>
      <xdr:row>9</xdr:row>
      <xdr:rowOff>71088</xdr:rowOff>
    </xdr:from>
    <xdr:to>
      <xdr:col>1</xdr:col>
      <xdr:colOff>314326</xdr:colOff>
      <xdr:row>13</xdr:row>
      <xdr:rowOff>32989</xdr:rowOff>
    </xdr:to>
    <xdr:sp macro="" textlink="">
      <xdr:nvSpPr>
        <xdr:cNvPr id="25" name="Rectangle: Rounded Corners 24">
          <a:extLst>
            <a:ext uri="{FF2B5EF4-FFF2-40B4-BE49-F238E27FC236}">
              <a16:creationId xmlns:a16="http://schemas.microsoft.com/office/drawing/2014/main" id="{594A9829-1E31-B937-D20D-E8A58795610D}"/>
            </a:ext>
          </a:extLst>
        </xdr:cNvPr>
        <xdr:cNvSpPr/>
      </xdr:nvSpPr>
      <xdr:spPr>
        <a:xfrm>
          <a:off x="42023" y="1743771"/>
          <a:ext cx="1306114" cy="705316"/>
        </a:xfrm>
        <a:prstGeom prst="roundRect">
          <a:avLst/>
        </a:prstGeom>
        <a:gradFill>
          <a:gsLst>
            <a:gs pos="95500">
              <a:srgbClr val="B2D8D8">
                <a:lumMod val="97000"/>
              </a:srgbClr>
            </a:gs>
            <a:gs pos="91000">
              <a:srgbClr val="B2D8D8"/>
            </a:gs>
            <a:gs pos="0">
              <a:srgbClr val="008080"/>
            </a:gs>
            <a:gs pos="50000">
              <a:srgbClr val="66B2B2"/>
            </a:gs>
            <a:gs pos="100000">
              <a:srgbClr val="B2D8D8"/>
            </a:gs>
          </a:gsLst>
          <a:lin ang="16200000" scaled="1"/>
        </a:gradFill>
        <a:ln>
          <a:solidFill>
            <a:schemeClr val="tx1"/>
          </a:solid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0</xdr:col>
      <xdr:colOff>184337</xdr:colOff>
      <xdr:row>9</xdr:row>
      <xdr:rowOff>111330</xdr:rowOff>
    </xdr:from>
    <xdr:to>
      <xdr:col>1</xdr:col>
      <xdr:colOff>104215</xdr:colOff>
      <xdr:row>13</xdr:row>
      <xdr:rowOff>19614</xdr:rowOff>
    </xdr:to>
    <xdr:sp macro="" textlink="">
      <xdr:nvSpPr>
        <xdr:cNvPr id="27" name="TextBox 26">
          <a:extLst>
            <a:ext uri="{FF2B5EF4-FFF2-40B4-BE49-F238E27FC236}">
              <a16:creationId xmlns:a16="http://schemas.microsoft.com/office/drawing/2014/main" id="{EA605DE8-FB26-6F74-B5B4-A02003D4E879}"/>
            </a:ext>
          </a:extLst>
        </xdr:cNvPr>
        <xdr:cNvSpPr txBox="1"/>
      </xdr:nvSpPr>
      <xdr:spPr>
        <a:xfrm>
          <a:off x="184337" y="1781298"/>
          <a:ext cx="958969" cy="65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Total Weekends</a:t>
          </a:r>
          <a:endParaRPr lang="en-IN" sz="1100" b="0" i="0" u="none" strike="noStrike">
            <a:solidFill>
              <a:schemeClr val="dk1"/>
            </a:solidFill>
            <a:effectLst/>
            <a:latin typeface="+mn-lt"/>
            <a:ea typeface="+mn-ea"/>
            <a:cs typeface="+mn-cs"/>
          </a:endParaRPr>
        </a:p>
        <a:p>
          <a:pPr algn="ctr"/>
          <a:r>
            <a:rPr lang="en-IN" sz="1100" b="0" i="0" u="none" strike="noStrike">
              <a:solidFill>
                <a:schemeClr val="dk1"/>
              </a:solidFill>
              <a:effectLst/>
              <a:latin typeface="+mn-lt"/>
              <a:ea typeface="+mn-ea"/>
              <a:cs typeface="+mn-cs"/>
            </a:rPr>
            <a:t>487</a:t>
          </a:r>
          <a:r>
            <a:rPr lang="en-IN"/>
            <a:t> </a:t>
          </a:r>
          <a:endParaRPr lang="en-IN" sz="1100"/>
        </a:p>
      </xdr:txBody>
    </xdr:sp>
    <xdr:clientData/>
  </xdr:twoCellAnchor>
  <xdr:twoCellAnchor>
    <xdr:from>
      <xdr:col>0</xdr:col>
      <xdr:colOff>58832</xdr:colOff>
      <xdr:row>24</xdr:row>
      <xdr:rowOff>98051</xdr:rowOff>
    </xdr:from>
    <xdr:to>
      <xdr:col>1</xdr:col>
      <xdr:colOff>316007</xdr:colOff>
      <xdr:row>29</xdr:row>
      <xdr:rowOff>44277</xdr:rowOff>
    </xdr:to>
    <xdr:sp macro="" textlink="">
      <xdr:nvSpPr>
        <xdr:cNvPr id="28" name="Rectangle: Rounded Corners 27">
          <a:extLst>
            <a:ext uri="{FF2B5EF4-FFF2-40B4-BE49-F238E27FC236}">
              <a16:creationId xmlns:a16="http://schemas.microsoft.com/office/drawing/2014/main" id="{3B18FA81-11A1-D637-9328-DAFCC12F3C7B}"/>
            </a:ext>
          </a:extLst>
        </xdr:cNvPr>
        <xdr:cNvSpPr/>
      </xdr:nvSpPr>
      <xdr:spPr>
        <a:xfrm>
          <a:off x="58832" y="4558539"/>
          <a:ext cx="1290986" cy="875494"/>
        </a:xfrm>
        <a:prstGeom prst="roundRect">
          <a:avLst/>
        </a:prstGeom>
        <a:gradFill>
          <a:gsLst>
            <a:gs pos="0">
              <a:srgbClr val="008080"/>
            </a:gs>
            <a:gs pos="100000">
              <a:srgbClr val="B2D8D8"/>
            </a:gs>
          </a:gsLst>
          <a:lin ang="16200000" scaled="0"/>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166212</xdr:colOff>
      <xdr:row>24</xdr:row>
      <xdr:rowOff>150942</xdr:rowOff>
    </xdr:from>
    <xdr:to>
      <xdr:col>1</xdr:col>
      <xdr:colOff>175737</xdr:colOff>
      <xdr:row>28</xdr:row>
      <xdr:rowOff>114268</xdr:rowOff>
    </xdr:to>
    <xdr:sp macro="" textlink="">
      <xdr:nvSpPr>
        <xdr:cNvPr id="29" name="TextBox 28">
          <a:extLst>
            <a:ext uri="{FF2B5EF4-FFF2-40B4-BE49-F238E27FC236}">
              <a16:creationId xmlns:a16="http://schemas.microsoft.com/office/drawing/2014/main" id="{663447E8-50EF-8242-6759-7076FAB537B5}"/>
            </a:ext>
          </a:extLst>
        </xdr:cNvPr>
        <xdr:cNvSpPr txBox="1"/>
      </xdr:nvSpPr>
      <xdr:spPr>
        <a:xfrm>
          <a:off x="166212" y="4611430"/>
          <a:ext cx="1043336" cy="706740"/>
        </a:xfrm>
        <a:prstGeom prst="rect">
          <a:avLst/>
        </a:prstGeom>
        <a:solidFill>
          <a:srgbClr val="008080">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Total Ridership</a:t>
          </a:r>
          <a:br>
            <a:rPr lang="en-IN" sz="1100" b="0" i="0" u="none" strike="noStrike">
              <a:solidFill>
                <a:schemeClr val="dk1"/>
              </a:solidFill>
              <a:effectLst/>
              <a:latin typeface="+mn-lt"/>
              <a:ea typeface="+mn-ea"/>
              <a:cs typeface="+mn-cs"/>
            </a:rPr>
          </a:br>
          <a:r>
            <a:rPr lang="en-IN" sz="1100" b="0" i="0" u="none" strike="noStrike">
              <a:solidFill>
                <a:schemeClr val="dk1"/>
              </a:solidFill>
              <a:effectLst/>
              <a:latin typeface="+mn-lt"/>
              <a:ea typeface="+mn-ea"/>
              <a:cs typeface="+mn-cs"/>
            </a:rPr>
            <a:t>7923202857</a:t>
          </a:r>
          <a:br>
            <a:rPr lang="en-IN" sz="1100" b="0" i="0" u="none" strike="noStrike">
              <a:solidFill>
                <a:schemeClr val="dk1"/>
              </a:solidFill>
              <a:effectLst/>
              <a:latin typeface="+mn-lt"/>
              <a:ea typeface="+mn-ea"/>
              <a:cs typeface="+mn-cs"/>
            </a:rPr>
          </a:br>
          <a:r>
            <a:rPr lang="en-IN" sz="1100" b="0" i="0" u="none" strike="noStrike">
              <a:solidFill>
                <a:schemeClr val="dk1"/>
              </a:solidFill>
              <a:effectLst/>
              <a:latin typeface="+mn-lt"/>
              <a:ea typeface="+mn-ea"/>
              <a:cs typeface="+mn-cs"/>
            </a:rPr>
            <a:t>(7,931M</a:t>
          </a:r>
          <a:r>
            <a:rPr lang="en-IN"/>
            <a:t> ) </a:t>
          </a:r>
          <a:endParaRPr lang="en-IN" sz="1100"/>
        </a:p>
      </xdr:txBody>
    </xdr:sp>
    <xdr:clientData/>
  </xdr:twoCellAnchor>
  <xdr:twoCellAnchor>
    <xdr:from>
      <xdr:col>0</xdr:col>
      <xdr:colOff>53227</xdr:colOff>
      <xdr:row>30</xdr:row>
      <xdr:rowOff>117140</xdr:rowOff>
    </xdr:from>
    <xdr:to>
      <xdr:col>1</xdr:col>
      <xdr:colOff>310402</xdr:colOff>
      <xdr:row>35</xdr:row>
      <xdr:rowOff>75737</xdr:rowOff>
    </xdr:to>
    <xdr:sp macro="" textlink="">
      <xdr:nvSpPr>
        <xdr:cNvPr id="30" name="Rectangle: Rounded Corners 29">
          <a:extLst>
            <a:ext uri="{FF2B5EF4-FFF2-40B4-BE49-F238E27FC236}">
              <a16:creationId xmlns:a16="http://schemas.microsoft.com/office/drawing/2014/main" id="{694AE06E-68BC-4AD0-54EC-D906B269AF4A}"/>
            </a:ext>
          </a:extLst>
        </xdr:cNvPr>
        <xdr:cNvSpPr/>
      </xdr:nvSpPr>
      <xdr:spPr>
        <a:xfrm>
          <a:off x="53227" y="5692750"/>
          <a:ext cx="1290986" cy="887865"/>
        </a:xfrm>
        <a:prstGeom prst="roundRect">
          <a:avLst/>
        </a:prstGeom>
        <a:gradFill>
          <a:gsLst>
            <a:gs pos="0">
              <a:srgbClr val="008080"/>
            </a:gs>
            <a:gs pos="100000">
              <a:srgbClr val="B2D8D8"/>
            </a:gs>
          </a:gsLst>
          <a:lin ang="16200000" scaled="0"/>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148478</xdr:colOff>
      <xdr:row>30</xdr:row>
      <xdr:rowOff>141551</xdr:rowOff>
    </xdr:from>
    <xdr:to>
      <xdr:col>1</xdr:col>
      <xdr:colOff>196103</xdr:colOff>
      <xdr:row>35</xdr:row>
      <xdr:rowOff>43283</xdr:rowOff>
    </xdr:to>
    <xdr:sp macro="" textlink="">
      <xdr:nvSpPr>
        <xdr:cNvPr id="31" name="TextBox 30">
          <a:extLst>
            <a:ext uri="{FF2B5EF4-FFF2-40B4-BE49-F238E27FC236}">
              <a16:creationId xmlns:a16="http://schemas.microsoft.com/office/drawing/2014/main" id="{3497FDB3-B1CD-7DAB-0C5B-E14C3E6C2172}"/>
            </a:ext>
          </a:extLst>
        </xdr:cNvPr>
        <xdr:cNvSpPr txBox="1"/>
      </xdr:nvSpPr>
      <xdr:spPr>
        <a:xfrm>
          <a:off x="148478" y="5717161"/>
          <a:ext cx="1081436" cy="831000"/>
        </a:xfrm>
        <a:prstGeom prst="rect">
          <a:avLst/>
        </a:prstGeom>
        <a:solidFill>
          <a:srgbClr val="008080">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Percentage</a:t>
          </a:r>
          <a:r>
            <a:rPr lang="en-IN" sz="1100" baseline="0"/>
            <a:t> of Subway from Total Ridership</a:t>
          </a:r>
          <a:br>
            <a:rPr lang="en-IN" sz="1100" baseline="0"/>
          </a:br>
          <a:r>
            <a:rPr lang="en-IN" sz="1100" b="0" i="0" u="none" strike="noStrike">
              <a:solidFill>
                <a:schemeClr val="dk1"/>
              </a:solidFill>
              <a:effectLst/>
              <a:latin typeface="+mn-lt"/>
              <a:ea typeface="+mn-ea"/>
              <a:cs typeface="+mn-cs"/>
            </a:rPr>
            <a:t>54%</a:t>
          </a:r>
          <a:r>
            <a:rPr lang="en-IN"/>
            <a:t> </a:t>
          </a:r>
          <a:br>
            <a:rPr lang="en-IN" sz="1100" baseline="0"/>
          </a:br>
          <a:br>
            <a:rPr lang="en-IN" sz="1100"/>
          </a:br>
          <a:endParaRPr lang="en-IN" sz="1100"/>
        </a:p>
      </xdr:txBody>
    </xdr:sp>
    <xdr:clientData/>
  </xdr:twoCellAnchor>
  <xdr:twoCellAnchor>
    <xdr:from>
      <xdr:col>0</xdr:col>
      <xdr:colOff>464869</xdr:colOff>
      <xdr:row>0</xdr:row>
      <xdr:rowOff>157100</xdr:rowOff>
    </xdr:from>
    <xdr:to>
      <xdr:col>9</xdr:col>
      <xdr:colOff>86590</xdr:colOff>
      <xdr:row>3</xdr:row>
      <xdr:rowOff>109475</xdr:rowOff>
    </xdr:to>
    <xdr:sp macro="" textlink="">
      <xdr:nvSpPr>
        <xdr:cNvPr id="32" name="TextBox 31">
          <a:extLst>
            <a:ext uri="{FF2B5EF4-FFF2-40B4-BE49-F238E27FC236}">
              <a16:creationId xmlns:a16="http://schemas.microsoft.com/office/drawing/2014/main" id="{ADE22B9C-66FC-0272-7E88-35D781354674}"/>
            </a:ext>
          </a:extLst>
        </xdr:cNvPr>
        <xdr:cNvSpPr txBox="1"/>
      </xdr:nvSpPr>
      <xdr:spPr>
        <a:xfrm>
          <a:off x="464869" y="157100"/>
          <a:ext cx="5509903" cy="509031"/>
        </a:xfrm>
        <a:prstGeom prst="rect">
          <a:avLst/>
        </a:prstGeom>
        <a:solidFill>
          <a:srgbClr val="008080">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2">
                  <a:lumMod val="10000"/>
                </a:schemeClr>
              </a:solidFill>
              <a:latin typeface="+mj-lt"/>
            </a:rPr>
            <a:t>               MTA Daily Ridership</a:t>
          </a:r>
          <a:r>
            <a:rPr lang="en-IN" sz="2400" b="1" baseline="0">
              <a:solidFill>
                <a:schemeClr val="bg2">
                  <a:lumMod val="10000"/>
                </a:schemeClr>
              </a:solidFill>
              <a:latin typeface="+mj-lt"/>
            </a:rPr>
            <a:t> Analysis</a:t>
          </a:r>
          <a:endParaRPr lang="en-IN" sz="2400" b="1">
            <a:solidFill>
              <a:schemeClr val="bg2">
                <a:lumMod val="10000"/>
              </a:schemeClr>
            </a:solidFill>
            <a:latin typeface="+mj-lt"/>
          </a:endParaRPr>
        </a:p>
      </xdr:txBody>
    </xdr:sp>
    <xdr:clientData/>
  </xdr:twoCellAnchor>
  <xdr:twoCellAnchor>
    <xdr:from>
      <xdr:col>3</xdr:col>
      <xdr:colOff>560293</xdr:colOff>
      <xdr:row>3</xdr:row>
      <xdr:rowOff>182095</xdr:rowOff>
    </xdr:from>
    <xdr:to>
      <xdr:col>10</xdr:col>
      <xdr:colOff>118009</xdr:colOff>
      <xdr:row>18</xdr:row>
      <xdr:rowOff>37112</xdr:rowOff>
    </xdr:to>
    <xdr:graphicFrame macro="">
      <xdr:nvGraphicFramePr>
        <xdr:cNvPr id="35" name="Chart 34">
          <a:extLst>
            <a:ext uri="{FF2B5EF4-FFF2-40B4-BE49-F238E27FC236}">
              <a16:creationId xmlns:a16="http://schemas.microsoft.com/office/drawing/2014/main" id="{75D9566C-61EE-4835-A6DB-689D83405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181841</xdr:colOff>
      <xdr:row>6</xdr:row>
      <xdr:rowOff>124814</xdr:rowOff>
    </xdr:from>
    <xdr:to>
      <xdr:col>17</xdr:col>
      <xdr:colOff>134216</xdr:colOff>
      <xdr:row>19</xdr:row>
      <xdr:rowOff>115287</xdr:rowOff>
    </xdr:to>
    <xdr:graphicFrame macro="">
      <xdr:nvGraphicFramePr>
        <xdr:cNvPr id="38" name="Chart 37">
          <a:extLst>
            <a:ext uri="{FF2B5EF4-FFF2-40B4-BE49-F238E27FC236}">
              <a16:creationId xmlns:a16="http://schemas.microsoft.com/office/drawing/2014/main" id="{906356FA-292F-4167-A478-88CBBA460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432955</xdr:colOff>
      <xdr:row>18</xdr:row>
      <xdr:rowOff>86590</xdr:rowOff>
    </xdr:from>
    <xdr:to>
      <xdr:col>10</xdr:col>
      <xdr:colOff>118010</xdr:colOff>
      <xdr:row>30</xdr:row>
      <xdr:rowOff>86591</xdr:rowOff>
    </xdr:to>
    <xdr:graphicFrame macro="">
      <xdr:nvGraphicFramePr>
        <xdr:cNvPr id="3" name="Chart 2">
          <a:extLst>
            <a:ext uri="{FF2B5EF4-FFF2-40B4-BE49-F238E27FC236}">
              <a16:creationId xmlns:a16="http://schemas.microsoft.com/office/drawing/2014/main" id="{777882A9-829B-404D-9DDD-9CDB20BDD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214557</xdr:colOff>
      <xdr:row>6</xdr:row>
      <xdr:rowOff>116655</xdr:rowOff>
    </xdr:from>
    <xdr:to>
      <xdr:col>23</xdr:col>
      <xdr:colOff>24741</xdr:colOff>
      <xdr:row>19</xdr:row>
      <xdr:rowOff>106151</xdr:rowOff>
    </xdr:to>
    <xdr:graphicFrame macro="">
      <xdr:nvGraphicFramePr>
        <xdr:cNvPr id="8" name="Chart 7">
          <a:extLst>
            <a:ext uri="{FF2B5EF4-FFF2-40B4-BE49-F238E27FC236}">
              <a16:creationId xmlns:a16="http://schemas.microsoft.com/office/drawing/2014/main" id="{9E6DA17C-B0E6-4204-94D1-997D2D550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237448</xdr:colOff>
      <xdr:row>0</xdr:row>
      <xdr:rowOff>143750</xdr:rowOff>
    </xdr:from>
    <xdr:to>
      <xdr:col>2</xdr:col>
      <xdr:colOff>310105</xdr:colOff>
      <xdr:row>3</xdr:row>
      <xdr:rowOff>89009</xdr:rowOff>
    </xdr:to>
    <xdr:pic>
      <xdr:nvPicPr>
        <xdr:cNvPr id="33" name="Graphic 32" descr="Streetcar">
          <a:extLst>
            <a:ext uri="{FF2B5EF4-FFF2-40B4-BE49-F238E27FC236}">
              <a16:creationId xmlns:a16="http://schemas.microsoft.com/office/drawing/2014/main" id="{E8020BD9-675A-48EE-B885-B6EE654B819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6539" y="143750"/>
          <a:ext cx="678793" cy="501915"/>
        </a:xfrm>
        <a:prstGeom prst="rect">
          <a:avLst/>
        </a:prstGeom>
      </xdr:spPr>
    </xdr:pic>
    <xdr:clientData/>
  </xdr:twoCellAnchor>
  <xdr:twoCellAnchor>
    <xdr:from>
      <xdr:col>0</xdr:col>
      <xdr:colOff>42022</xdr:colOff>
      <xdr:row>36</xdr:row>
      <xdr:rowOff>127178</xdr:rowOff>
    </xdr:from>
    <xdr:to>
      <xdr:col>1</xdr:col>
      <xdr:colOff>299197</xdr:colOff>
      <xdr:row>41</xdr:row>
      <xdr:rowOff>85774</xdr:rowOff>
    </xdr:to>
    <xdr:sp macro="" textlink="">
      <xdr:nvSpPr>
        <xdr:cNvPr id="6" name="Rectangle: Rounded Corners 5">
          <a:extLst>
            <a:ext uri="{FF2B5EF4-FFF2-40B4-BE49-F238E27FC236}">
              <a16:creationId xmlns:a16="http://schemas.microsoft.com/office/drawing/2014/main" id="{8AAA9CAC-5C0E-9062-61A0-DC2845C0CC5D}"/>
            </a:ext>
          </a:extLst>
        </xdr:cNvPr>
        <xdr:cNvSpPr/>
      </xdr:nvSpPr>
      <xdr:spPr>
        <a:xfrm>
          <a:off x="42022" y="7186884"/>
          <a:ext cx="1293719" cy="939111"/>
        </a:xfrm>
        <a:prstGeom prst="roundRect">
          <a:avLst/>
        </a:prstGeom>
        <a:gradFill>
          <a:gsLst>
            <a:gs pos="0">
              <a:srgbClr val="008080"/>
            </a:gs>
            <a:gs pos="100000">
              <a:srgbClr val="B2D8D8"/>
            </a:gs>
          </a:gsLst>
          <a:lin ang="16200000" scaled="0"/>
        </a:gradFill>
        <a:ln>
          <a:solidFill>
            <a:schemeClr val="tx1"/>
          </a:solid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59486</xdr:colOff>
      <xdr:row>37</xdr:row>
      <xdr:rowOff>30561</xdr:rowOff>
    </xdr:from>
    <xdr:to>
      <xdr:col>1</xdr:col>
      <xdr:colOff>146077</xdr:colOff>
      <xdr:row>41</xdr:row>
      <xdr:rowOff>129522</xdr:rowOff>
    </xdr:to>
    <xdr:sp macro="" textlink="">
      <xdr:nvSpPr>
        <xdr:cNvPr id="7" name="TextBox 6">
          <a:extLst>
            <a:ext uri="{FF2B5EF4-FFF2-40B4-BE49-F238E27FC236}">
              <a16:creationId xmlns:a16="http://schemas.microsoft.com/office/drawing/2014/main" id="{96022DDC-ABA3-B9DE-277A-A9F65581D777}"/>
            </a:ext>
          </a:extLst>
        </xdr:cNvPr>
        <xdr:cNvSpPr txBox="1"/>
      </xdr:nvSpPr>
      <xdr:spPr>
        <a:xfrm>
          <a:off x="59486" y="7286370"/>
          <a:ext cx="1123135" cy="88337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Correlation</a:t>
          </a:r>
          <a:r>
            <a:rPr lang="en-IN" sz="1100" baseline="0"/>
            <a:t> Between Subway and Bus Ridership = </a:t>
          </a:r>
          <a:r>
            <a:rPr lang="en-IN" sz="1100" b="0" i="0" u="none" strike="noStrike">
              <a:solidFill>
                <a:schemeClr val="dk1"/>
              </a:solidFill>
              <a:effectLst/>
              <a:latin typeface="+mn-lt"/>
              <a:ea typeface="+mn-ea"/>
              <a:cs typeface="+mn-cs"/>
            </a:rPr>
            <a:t>0.89</a:t>
          </a:r>
          <a:r>
            <a:rPr lang="en-IN"/>
            <a:t> </a:t>
          </a:r>
          <a:endParaRPr lang="en-IN" sz="1100"/>
        </a:p>
      </xdr:txBody>
    </xdr:sp>
    <xdr:clientData/>
  </xdr:twoCellAnchor>
  <xdr:twoCellAnchor editAs="oneCell">
    <xdr:from>
      <xdr:col>1</xdr:col>
      <xdr:colOff>402689</xdr:colOff>
      <xdr:row>18</xdr:row>
      <xdr:rowOff>154617</xdr:rowOff>
    </xdr:from>
    <xdr:to>
      <xdr:col>3</xdr:col>
      <xdr:colOff>362218</xdr:colOff>
      <xdr:row>30</xdr:row>
      <xdr:rowOff>53915</xdr:rowOff>
    </xdr:to>
    <mc:AlternateContent xmlns:mc="http://schemas.openxmlformats.org/markup-compatibility/2006" xmlns:a14="http://schemas.microsoft.com/office/drawing/2010/main">
      <mc:Choice Requires="a14">
        <xdr:graphicFrame macro="">
          <xdr:nvGraphicFramePr>
            <xdr:cNvPr id="34" name="Month">
              <a:extLst>
                <a:ext uri="{FF2B5EF4-FFF2-40B4-BE49-F238E27FC236}">
                  <a16:creationId xmlns:a16="http://schemas.microsoft.com/office/drawing/2014/main" id="{5245B851-190E-F850-91DE-7A521600E24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35910" y="3641736"/>
              <a:ext cx="1153553" cy="2224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426187</xdr:colOff>
      <xdr:row>8</xdr:row>
      <xdr:rowOff>171443</xdr:rowOff>
    </xdr:from>
    <xdr:to>
      <xdr:col>3</xdr:col>
      <xdr:colOff>438557</xdr:colOff>
      <xdr:row>18</xdr:row>
      <xdr:rowOff>142253</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4353D702-9240-45C3-8B2D-21B47D7B686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59407" y="1721274"/>
              <a:ext cx="1239319" cy="1908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26506</xdr:colOff>
      <xdr:row>14</xdr:row>
      <xdr:rowOff>31290</xdr:rowOff>
    </xdr:from>
    <xdr:to>
      <xdr:col>1</xdr:col>
      <xdr:colOff>298809</xdr:colOff>
      <xdr:row>17</xdr:row>
      <xdr:rowOff>178741</xdr:rowOff>
    </xdr:to>
    <xdr:sp macro="" textlink="">
      <xdr:nvSpPr>
        <xdr:cNvPr id="40" name="Rectangle: Rounded Corners 39">
          <a:extLst>
            <a:ext uri="{FF2B5EF4-FFF2-40B4-BE49-F238E27FC236}">
              <a16:creationId xmlns:a16="http://schemas.microsoft.com/office/drawing/2014/main" id="{3F9B3147-C4B0-4E0A-9E30-18EDCCB01F72}"/>
            </a:ext>
          </a:extLst>
        </xdr:cNvPr>
        <xdr:cNvSpPr/>
      </xdr:nvSpPr>
      <xdr:spPr>
        <a:xfrm>
          <a:off x="26506" y="2629017"/>
          <a:ext cx="1311394" cy="704107"/>
        </a:xfrm>
        <a:prstGeom prst="roundRect">
          <a:avLst/>
        </a:prstGeom>
        <a:gradFill>
          <a:gsLst>
            <a:gs pos="95500">
              <a:srgbClr val="B2D8D8">
                <a:lumMod val="97000"/>
              </a:srgbClr>
            </a:gs>
            <a:gs pos="91000">
              <a:srgbClr val="B2D8D8"/>
            </a:gs>
            <a:gs pos="0">
              <a:srgbClr val="008080"/>
            </a:gs>
            <a:gs pos="50000">
              <a:srgbClr val="66B2B2"/>
            </a:gs>
            <a:gs pos="100000">
              <a:srgbClr val="B2D8D8"/>
            </a:gs>
          </a:gsLst>
          <a:lin ang="16200000" scaled="1"/>
        </a:gradFill>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000000"/>
              </a:solidFill>
            </a:rPr>
            <a:t>Total Weekdays</a:t>
          </a:r>
          <a:br>
            <a:rPr lang="en-IN" sz="1100"/>
          </a:br>
          <a:r>
            <a:rPr lang="en-IN" sz="1100">
              <a:solidFill>
                <a:srgbClr val="000000"/>
              </a:solidFill>
            </a:rPr>
            <a:t>1219</a:t>
          </a:r>
        </a:p>
      </xdr:txBody>
    </xdr:sp>
    <xdr:clientData/>
  </xdr:twoCellAnchor>
  <xdr:twoCellAnchor>
    <xdr:from>
      <xdr:col>1</xdr:col>
      <xdr:colOff>405735</xdr:colOff>
      <xdr:row>30</xdr:row>
      <xdr:rowOff>119551</xdr:rowOff>
    </xdr:from>
    <xdr:to>
      <xdr:col>8</xdr:col>
      <xdr:colOff>53915</xdr:colOff>
      <xdr:row>41</xdr:row>
      <xdr:rowOff>45563</xdr:rowOff>
    </xdr:to>
    <xdr:graphicFrame macro="">
      <xdr:nvGraphicFramePr>
        <xdr:cNvPr id="41" name="Chart 40">
          <a:extLst>
            <a:ext uri="{FF2B5EF4-FFF2-40B4-BE49-F238E27FC236}">
              <a16:creationId xmlns:a16="http://schemas.microsoft.com/office/drawing/2014/main" id="{B2FA60A2-6852-47DB-9B80-CB32892E9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157861</xdr:colOff>
      <xdr:row>31</xdr:row>
      <xdr:rowOff>532</xdr:rowOff>
    </xdr:from>
    <xdr:to>
      <xdr:col>17</xdr:col>
      <xdr:colOff>69696</xdr:colOff>
      <xdr:row>41</xdr:row>
      <xdr:rowOff>48433</xdr:rowOff>
    </xdr:to>
    <xdr:graphicFrame macro="">
      <xdr:nvGraphicFramePr>
        <xdr:cNvPr id="42" name="Chart 41">
          <a:extLst>
            <a:ext uri="{FF2B5EF4-FFF2-40B4-BE49-F238E27FC236}">
              <a16:creationId xmlns:a16="http://schemas.microsoft.com/office/drawing/2014/main" id="{AF0CFD43-1AEF-4461-B0CC-E2ADC1BFC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211339</xdr:colOff>
      <xdr:row>19</xdr:row>
      <xdr:rowOff>173181</xdr:rowOff>
    </xdr:from>
    <xdr:to>
      <xdr:col>17</xdr:col>
      <xdr:colOff>87639</xdr:colOff>
      <xdr:row>30</xdr:row>
      <xdr:rowOff>123701</xdr:rowOff>
    </xdr:to>
    <xdr:graphicFrame macro="">
      <xdr:nvGraphicFramePr>
        <xdr:cNvPr id="5" name="Chart 4">
          <a:extLst>
            <a:ext uri="{FF2B5EF4-FFF2-40B4-BE49-F238E27FC236}">
              <a16:creationId xmlns:a16="http://schemas.microsoft.com/office/drawing/2014/main" id="{111DD107-D5A2-4C83-9C6E-44D6D8109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209086</xdr:colOff>
      <xdr:row>20</xdr:row>
      <xdr:rowOff>11616</xdr:rowOff>
    </xdr:from>
    <xdr:to>
      <xdr:col>23</xdr:col>
      <xdr:colOff>58079</xdr:colOff>
      <xdr:row>41</xdr:row>
      <xdr:rowOff>64577</xdr:rowOff>
    </xdr:to>
    <xdr:graphicFrame macro="">
      <xdr:nvGraphicFramePr>
        <xdr:cNvPr id="11" name="Chart 10">
          <a:extLst>
            <a:ext uri="{FF2B5EF4-FFF2-40B4-BE49-F238E27FC236}">
              <a16:creationId xmlns:a16="http://schemas.microsoft.com/office/drawing/2014/main" id="{65CFADAA-D51E-44BC-A0BF-A6B7DA664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69675923" backgroundQuery="1" createdVersion="8" refreshedVersion="8" minRefreshableVersion="3" recordCount="0" supportSubquery="1" supportAdvancedDrill="1" xr:uid="{0B903BA9-A308-443E-A043-255D6BF35D2D}">
  <cacheSource type="external" connectionId="3"/>
  <cacheFields count="2">
    <cacheField name="[MTA_Daily_Ridership 1].[Date (Month)].[Date (Month)]" caption="Date (Month)" numFmtId="0" hierarchy="36" level="1">
      <sharedItems count="12">
        <s v="Jan"/>
        <s v="Feb"/>
        <s v="Mar"/>
        <s v="Apr"/>
        <s v="May"/>
        <s v="Jun"/>
        <s v="Jul"/>
        <s v="Aug"/>
        <s v="Sep"/>
        <s v="Oct"/>
        <s v="Nov"/>
        <s v="Dec"/>
      </sharedItems>
    </cacheField>
    <cacheField name="[Measures].[Average of Total Ridership]" caption="Average of Total Ridership" numFmtId="0" hierarchy="70"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6176388889" backgroundQuery="1" createdVersion="8" refreshedVersion="8" minRefreshableVersion="3" recordCount="0" supportSubquery="1" supportAdvancedDrill="1" xr:uid="{B84F09C4-03AC-45A8-AA8F-C02978B7BADA}">
  <cacheSource type="external" connectionId="3"/>
  <cacheFields count="4">
    <cacheField name="[MTA_Daily_Ridership 1].[Date (Month)].[Date (Month)]" caption="Date (Month)" numFmtId="0" hierarchy="36" level="1">
      <sharedItems count="12">
        <s v="Mar"/>
        <s v="Apr"/>
        <s v="May"/>
        <s v="Jun"/>
        <s v="Jul"/>
        <s v="Aug"/>
        <s v="Sep"/>
        <s v="Oct"/>
        <s v="Nov"/>
        <s v="Dec"/>
        <s v="Jan"/>
        <s v="Feb"/>
      </sharedItems>
    </cacheField>
    <cacheField name="[Measures].[Sum of Metro-North: Total Estimated Ridership]" caption="Sum of Metro-North: Total Estimated Ridership" numFmtId="0" hierarchy="64" level="32767"/>
    <cacheField name="[Measures].[Sum of Access-A-Ride: Total Scheduled Trips]" caption="Sum of Access-A-Ride: Total Scheduled Trips" numFmtId="0" hierarchy="65" level="32767"/>
    <cacheField name="[MTA_Daily_Ridership 1].[Date (Year)].[Date (Year)]" caption="Date (Year)" numFmtId="0" hierarchy="34" level="1">
      <sharedItems count="5">
        <s v="2020"/>
        <s v="2021"/>
        <s v="2022"/>
        <s v="2023"/>
        <s v="2024"/>
      </sharedItems>
    </cacheField>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2" memberValueDatatype="130" unbalanced="0">
      <fieldsUsage count="2">
        <fieldUsage x="-1"/>
        <fieldUsage x="3"/>
      </fieldsUsage>
    </cacheHierarchy>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6177083336" backgroundQuery="1" createdVersion="8" refreshedVersion="8" minRefreshableVersion="3" recordCount="0" supportSubquery="1" supportAdvancedDrill="1" xr:uid="{49838E54-CA59-45A8-B776-FD262DA58B7C}">
  <cacheSource type="external" connectionId="3"/>
  <cacheFields count="6">
    <cacheField name="[MTA_Daily_Ridership 1].[Date (Month)].[Date (Month)]" caption="Date (Month)" numFmtId="0" hierarchy="36" level="1">
      <sharedItems count="12">
        <s v="Mar"/>
        <s v="Apr"/>
        <s v="May"/>
        <s v="Jun"/>
        <s v="Jul"/>
        <s v="Aug"/>
        <s v="Sep"/>
        <s v="Oct"/>
        <s v="Nov"/>
        <s v="Dec"/>
        <s v="Jan"/>
        <s v="Feb"/>
      </sharedItems>
    </cacheField>
    <cacheField name="[MTA_Daily_Ridership 1].[Date].[Date]" caption="Date" numFmtId="0" hierarchy="16" level="1">
      <sharedItems containsSemiMixedTypes="0" containsNonDate="0" containsDate="1" containsString="0" minDate="2020-03-01T00:00:00" maxDate="2024-11-01T00:00:00" count="1706">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MTA_Daily_Ridership 1].[Date (Quarter)].[Date (Quarter)]" caption="Date (Quarter)" numFmtId="0" hierarchy="35" level="1">
      <sharedItems count="4">
        <s v="Qtr1"/>
        <s v="Qtr2"/>
        <s v="Qtr3"/>
        <s v="Qtr4"/>
      </sharedItems>
    </cacheField>
    <cacheField name="[MTA_Daily_Ridership 1].[Date (Year)].[Date (Year)]" caption="Date (Year)" numFmtId="0" hierarchy="34" level="1">
      <sharedItems count="5">
        <s v="2020"/>
        <s v="2021"/>
        <s v="2022"/>
        <s v="2023"/>
        <s v="2024"/>
      </sharedItems>
    </cacheField>
    <cacheField name="[Measures].[Sum of Subways: Total Estimated Ridership]" caption="Sum of Subways: Total Estimated Ridership" numFmtId="0" hierarchy="56" level="32767"/>
    <cacheField name="[Measures].[Sum of Buses: Total Estimated Ridership]" caption="Sum of Buses: Total Estimated Ridership" numFmtId="0" hierarchy="58"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2" memberValueDatatype="7" unbalanced="0">
      <fieldsUsage count="2">
        <fieldUsage x="-1"/>
        <fieldUsage x="1"/>
      </fieldsUsage>
    </cacheHierarchy>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2" memberValueDatatype="130" unbalanced="0">
      <fieldsUsage count="2">
        <fieldUsage x="-1"/>
        <fieldUsage x="3"/>
      </fieldsUsage>
    </cacheHierarchy>
    <cacheHierarchy uniqueName="[MTA_Daily_Ridership 1].[Date (Quarter)]" caption="Date (Quarter)" attribute="1" defaultMemberUniqueName="[MTA_Daily_Ridership 1].[Date (Quarter)].[All]" allUniqueName="[MTA_Daily_Ridership 1].[Date (Quarter)].[All]" dimensionUniqueName="[MTA_Daily_Ridership 1]" displayFolder="" count="2" memberValueDatatype="130" unbalanced="0">
      <fieldsUsage count="2">
        <fieldUsage x="-1"/>
        <fieldUsage x="2"/>
      </fieldsUsage>
    </cacheHierarchy>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oneField="1" hidden="1">
      <fieldsUsage count="1">
        <fieldUsage x="4"/>
      </fieldsUsage>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oneField="1" hidden="1">
      <fieldsUsage count="1">
        <fieldUsage x="5"/>
      </fieldsUsage>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7891782408" backgroundQuery="1" createdVersion="8" refreshedVersion="8" minRefreshableVersion="3" recordCount="0" supportSubquery="1" supportAdvancedDrill="1" xr:uid="{49AAB581-55C0-462E-AED8-0567CC22ABFE}">
  <cacheSource type="external" connectionId="3"/>
  <cacheFields count="3">
    <cacheField name="[MTA_Daily_Ridership 1].[Day Name].[Day Name]" caption="Day Name" numFmtId="0" hierarchy="31" level="1">
      <sharedItems count="7">
        <s v="Friday"/>
        <s v="Monday"/>
        <s v="Saturday"/>
        <s v="Sunday"/>
        <s v="Thursday"/>
        <s v="Tuesday"/>
        <s v="Wednesday"/>
      </sharedItems>
    </cacheField>
    <cacheField name="[Measures].[Sum of Total Ridership]" caption="Sum of Total Ridership" numFmtId="0" hierarchy="55" level="32767"/>
    <cacheField name="[MTA_Daily_Ridership 1].[Date (Month)].[Date (Month)]" caption="Date (Month)" numFmtId="0" hierarchy="36" level="1">
      <sharedItems containsSemiMixedTypes="0" containsNonDate="0" containsString="0"/>
    </cacheField>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2" memberValueDatatype="130" unbalanced="0">
      <fieldsUsage count="2">
        <fieldUsage x="-1"/>
        <fieldUsage x="0"/>
      </fieldsUsage>
    </cacheHierarchy>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2"/>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7892476854" backgroundQuery="1" createdVersion="8" refreshedVersion="8" minRefreshableVersion="3" recordCount="0" supportSubquery="1" supportAdvancedDrill="1" xr:uid="{C39C5284-1845-49B8-8E9B-5BF9EC609B04}">
  <cacheSource type="external" connectionId="3"/>
  <cacheFields count="2">
    <cacheField name="[MTA_Daily_Ridership 1].[Date (Month)].[Date (Month)]" caption="Date (Month)" numFmtId="0" hierarchy="36" level="1">
      <sharedItems count="12">
        <s v="Jan"/>
        <s v="Feb"/>
        <s v="Mar"/>
        <s v="Apr"/>
        <s v="May"/>
        <s v="Jun"/>
        <s v="Jul"/>
        <s v="Aug"/>
        <s v="Sep"/>
        <s v="Oct"/>
        <s v="Nov"/>
        <s v="Dec"/>
      </sharedItems>
    </cacheField>
    <cacheField name="[Measures].[Average of Total Ridership]" caption="Average of Total Ridership" numFmtId="0" hierarchy="70"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71064816" backgroundQuery="1" createdVersion="3" refreshedVersion="8" minRefreshableVersion="3" recordCount="0" supportSubquery="1" supportAdvancedDrill="1" xr:uid="{2DF2AC6F-9D0D-4B6A-851B-66D4F655CFCA}">
  <cacheSource type="external" connectionId="3">
    <extLst>
      <ext xmlns:x14="http://schemas.microsoft.com/office/spreadsheetml/2009/9/main" uri="{F057638F-6D5F-4e77-A914-E7F072B9BCA8}">
        <x14:sourceConnection name="ThisWorkbookDataModel"/>
      </ext>
    </extLst>
  </cacheSource>
  <cacheFields count="0"/>
  <cacheHierarchies count="83">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2"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2"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3299946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64004627" backgroundQuery="1" createdVersion="8" refreshedVersion="8" minRefreshableVersion="3" recordCount="0" supportSubquery="1" supportAdvancedDrill="1" xr:uid="{08D9C2A3-1A2E-4B7C-A550-FECC25BB28C5}">
  <cacheSource type="external" connectionId="3"/>
  <cacheFields count="1">
    <cacheField name="[Measures].[Sum of Total Ridership]" caption="Sum of Total Ridership" numFmtId="0" hierarchy="55"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0"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59375" backgroundQuery="1" createdVersion="8" refreshedVersion="8" minRefreshableVersion="3" recordCount="0" supportSubquery="1" supportAdvancedDrill="1" xr:uid="{30D9F944-9F26-4101-934C-E3C2FD40AABF}">
  <cacheSource type="external" connectionId="3"/>
  <cacheFields count="2">
    <cacheField name="[Measures].[Sum of Total Ridership]" caption="Sum of Total Ridership" numFmtId="0" hierarchy="55" level="32767"/>
    <cacheField name="[Measures].[Total Estimated Ridership]" caption="Total Estimated Ridership" numFmtId="0" hierarchy="50"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0"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oneField="1">
      <fieldsUsage count="1">
        <fieldUsage x="1"/>
      </fieldsUsage>
    </cacheHierarchy>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57407407" backgroundQuery="1" createdVersion="8" refreshedVersion="8" minRefreshableVersion="3" recordCount="0" supportSubquery="1" supportAdvancedDrill="1" xr:uid="{E1192CF4-E892-4AF8-A612-10FE6134870A}">
  <cacheSource type="external" connectionId="3"/>
  <cacheFields count="6">
    <cacheField name="[Measures].[Average of Subways: Total Estimated Ridership]" caption="Average of Subways: Total Estimated Ridership" numFmtId="0" hierarchy="57" level="32767"/>
    <cacheField name="[Measures].[Average of Buses: Total Estimated Ridership]" caption="Average of Buses: Total Estimated Ridership" numFmtId="0" hierarchy="59" level="32767"/>
    <cacheField name="[Measures].[Average of LIRR: Total Estimated Ridership]" caption="Average of LIRR: Total Estimated Ridership" numFmtId="0" hierarchy="71" level="32767"/>
    <cacheField name="[Measures].[Average of Metro-North: Total Estimated Ridership]" caption="Average of Metro-North: Total Estimated Ridership" numFmtId="0" hierarchy="72" level="32767"/>
    <cacheField name="[Measures].[Average of Staten Island Railway: Total Estimated Ridership]" caption="Average of Staten Island Railway: Total Estimated Ridership" numFmtId="0" hierarchy="73" level="32767"/>
    <cacheField name="[Measures].[Average of Bridges and Tunnels: Total Traffic]" caption="Average of Bridges and Tunnels: Total Traffic" numFmtId="0" hierarchy="74"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0"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oneField="1" hidden="1">
      <fieldsUsage count="1">
        <fieldUsage x="3"/>
      </fieldsUsage>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oneField="1" hidden="1">
      <fieldsUsage count="1">
        <fieldUsage x="4"/>
      </fieldsUsage>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oneField="1" hidden="1">
      <fieldsUsage count="1">
        <fieldUsage x="5"/>
      </fieldsUsage>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738553240742" backgroundQuery="1" createdVersion="8" refreshedVersion="8" minRefreshableVersion="3" recordCount="0" supportSubquery="1" supportAdvancedDrill="1" xr:uid="{EAFD8773-F568-4DB0-8A3F-85B40DD24C76}">
  <cacheSource type="external" connectionId="3"/>
  <cacheFields count="8">
    <cacheField name="[Measures].[Sum of Subways: Total Estimated Ridership]" caption="Sum of Subways: Total Estimated Ridership" numFmtId="0" hierarchy="56" level="32767"/>
    <cacheField name="[Measures].[Sum of Buses: Total Estimated Ridership]" caption="Sum of Buses: Total Estimated Ridership" numFmtId="0" hierarchy="58" level="32767"/>
    <cacheField name="[Measures].[Sum of LIRR: Total Estimated Ridership]" caption="Sum of LIRR: Total Estimated Ridership" numFmtId="0" hierarchy="62" level="32767"/>
    <cacheField name="[Measures].[Sum of Metro-North: Total Estimated Ridership]" caption="Sum of Metro-North: Total Estimated Ridership" numFmtId="0" hierarchy="64" level="32767"/>
    <cacheField name="[Measures].[Sum of Access-A-Ride: Total Scheduled Trips]" caption="Sum of Access-A-Ride: Total Scheduled Trips" numFmtId="0" hierarchy="65" level="32767"/>
    <cacheField name="[Measures].[Sum of Bridges and Tunnels: Total Traffic]" caption="Sum of Bridges and Tunnels: Total Traffic" numFmtId="0" hierarchy="66" level="32767"/>
    <cacheField name="[Measures].[Sum of Staten Island Railway: Total Estimated Ridership]" caption="Sum of Staten Island Railway: Total Estimated Ridership" numFmtId="0" hierarchy="68" level="32767"/>
    <cacheField name="[Measures].[Sum of Total Ridership]" caption="Sum of Total Ridership" numFmtId="0" hierarchy="55"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0"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oneField="1" hidden="1">
      <fieldsUsage count="1">
        <fieldUsage x="4"/>
      </fieldsUsage>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oneField="1" hidden="1">
      <fieldsUsage count="1">
        <fieldUsage x="5"/>
      </fieldsUsage>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8.517299421299" backgroundQuery="1" createdVersion="8" refreshedVersion="8" minRefreshableVersion="3" recordCount="0" supportSubquery="1" supportAdvancedDrill="1" xr:uid="{5A3EDF16-E4AB-4C3C-9D8C-063D312FB344}">
  <cacheSource type="external" connectionId="3"/>
  <cacheFields count="3">
    <cacheField name="[Table3].[Date (Month)].[Date (Month)]" caption="Date (Month)" numFmtId="0" hierarchy="47" level="1">
      <sharedItems count="5">
        <s v="Oct"/>
        <s v="Nov"/>
        <s v="Dec"/>
        <s v="Jan"/>
        <s v="Feb"/>
      </sharedItems>
    </cacheField>
    <cacheField name="[Table3].[Date (Year)].[Date (Year)]" caption="Date (Year)" numFmtId="0" hierarchy="45" level="1">
      <sharedItems count="2">
        <s v="2024"/>
        <s v="2025"/>
      </sharedItems>
    </cacheField>
    <cacheField name="[Measures].[Sum of Forecast(Subways: Total Estimated Ridership)]" caption="Sum of Forecast(Subways: Total Estimated Ridership)" numFmtId="0" hierarchy="82"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0" memberValueDatatype="130" unbalanced="0"/>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0" memberValueDatatype="130" unbalanced="0"/>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2" memberValueDatatype="130" unbalanced="0">
      <fieldsUsage count="2">
        <fieldUsage x="-1"/>
        <fieldUsage x="1"/>
      </fieldsUsage>
    </cacheHierarchy>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0"/>
      </fieldsUsage>
    </cacheHierarchy>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0.808251041664" backgroundQuery="1" createdVersion="8" refreshedVersion="8" minRefreshableVersion="3" recordCount="0" supportSubquery="1" supportAdvancedDrill="1" xr:uid="{4E5BC182-A7C4-4C13-8432-75823E01E7EE}">
  <cacheSource type="external" connectionId="3"/>
  <cacheFields count="3">
    <cacheField name="[MTA_Daily_Ridership 1].[Date (Month)].[Date (Month)]" caption="Date (Month)" numFmtId="0" hierarchy="36" level="1">
      <sharedItems count="12">
        <s v="Jan"/>
        <s v="Feb"/>
        <s v="Mar"/>
        <s v="Apr"/>
        <s v="May"/>
        <s v="Jun"/>
        <s v="Jul"/>
        <s v="Aug"/>
        <s v="Sep"/>
        <s v="Oct"/>
        <s v="Nov"/>
        <s v="Dec"/>
      </sharedItems>
    </cacheField>
    <cacheField name="[MTA_Daily_Ridership 1].[Day Name].[Day Name]" caption="Day Name" numFmtId="0" hierarchy="31" level="1">
      <sharedItems containsSemiMixedTypes="0" containsNonDate="0" containsString="0"/>
    </cacheField>
    <cacheField name="[Measures].[Average of Ratio of Subway to Bridges &amp; Tunnels Traffic]" caption="Average of Ratio of Subway to Bridges &amp; Tunnels Traffic" numFmtId="0" hierarchy="81"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2" memberValueDatatype="130" unbalanced="0">
      <fieldsUsage count="2">
        <fieldUsage x="-1"/>
        <fieldUsage x="1"/>
      </fieldsUsage>
    </cacheHierarchy>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0" memberValueDatatype="130" unbalanced="0"/>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6175115742" backgroundQuery="1" createdVersion="8" refreshedVersion="8" minRefreshableVersion="3" recordCount="0" supportSubquery="1" supportAdvancedDrill="1" xr:uid="{FB7A84C4-B4F4-4C9D-A243-0C1A53151000}">
  <cacheSource type="external" connectionId="3"/>
  <cacheFields count="4">
    <cacheField name="[MTA_Daily_Ridership 1].[Date (Month)].[Date (Month)]" caption="Date (Month)" numFmtId="0" hierarchy="36" level="1">
      <sharedItems count="12">
        <s v="Jan"/>
        <s v="Feb"/>
        <s v="Mar"/>
        <s v="Apr"/>
        <s v="May"/>
        <s v="Jun"/>
        <s v="Jul"/>
        <s v="Aug"/>
        <s v="Sep"/>
        <s v="Oct"/>
        <s v="Nov"/>
        <s v="Dec"/>
      </sharedItems>
    </cacheField>
    <cacheField name="[MTA_Daily_Ridership 1].[Day Name].[Day Name]" caption="Day Name" numFmtId="0" hierarchy="31" level="1">
      <sharedItems containsSemiMixedTypes="0" containsNonDate="0" containsString="0"/>
    </cacheField>
    <cacheField name="[Measures].[Average of Subways: Total Estimated Ridership]" caption="Average of Subways: Total Estimated Ridership" numFmtId="0" hierarchy="57" level="32767"/>
    <cacheField name="[MTA_Daily_Ridership 1].[Date (Year)].[Date (Year)]" caption="Date (Year)" numFmtId="0" hierarchy="34" level="1">
      <sharedItems containsSemiMixedTypes="0" containsNonDate="0" containsString="0"/>
    </cacheField>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0"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2" memberValueDatatype="130" unbalanced="0">
      <fieldsUsage count="2">
        <fieldUsage x="-1"/>
        <fieldUsage x="1"/>
      </fieldsUsage>
    </cacheHierarchy>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2" memberValueDatatype="130" unbalanced="0">
      <fieldsUsage count="2">
        <fieldUsage x="-1"/>
        <fieldUsage x="3"/>
      </fieldsUsage>
    </cacheHierarchy>
    <cacheHierarchy uniqueName="[MTA_Daily_Ridership 1].[Date (Quarter)]" caption="Date (Quarter)" attribute="1" defaultMemberUniqueName="[MTA_Daily_Ridership 1].[Date (Quarter)].[All]" allUniqueName="[MTA_Daily_Ridership 1].[Date (Quarter)].[All]" dimensionUniqueName="[MTA_Daily_Ridership 1]" displayFolder="" count="0"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hidden="1">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476175694443" backgroundQuery="1" createdVersion="8" refreshedVersion="8" minRefreshableVersion="3" recordCount="0" supportSubquery="1" supportAdvancedDrill="1" xr:uid="{C96884A7-91EE-40EF-9386-01CCFEC5F3A8}">
  <cacheSource type="external" connectionId="3"/>
  <cacheFields count="10">
    <cacheField name="[MTA_Daily_Ridership 1].[Date (Month)].[Date (Month)]" caption="Date (Month)" numFmtId="0" hierarchy="36" level="1">
      <sharedItems count="10">
        <s v="Mar"/>
        <s v="Apr"/>
        <s v="May"/>
        <s v="Jun"/>
        <s v="Jul"/>
        <s v="Aug"/>
        <s v="Sep"/>
        <s v="Oct"/>
        <s v="Nov"/>
        <s v="Dec"/>
      </sharedItems>
    </cacheField>
    <cacheField name="[MTA_Daily_Ridership 1].[Day Name].[Day Name]" caption="Day Name" numFmtId="0" hierarchy="31" level="1">
      <sharedItems containsSemiMixedTypes="0" containsNonDate="0" containsString="0"/>
    </cacheField>
    <cacheField name="[MTA_Daily_Ridership 1].[Date (Year)].[Date (Year)]" caption="Date (Year)" numFmtId="0" hierarchy="34" level="1">
      <sharedItems count="5">
        <s v="2020"/>
        <s v="2021"/>
        <s v="2022"/>
        <s v="2023"/>
        <s v="2024"/>
      </sharedItems>
    </cacheField>
    <cacheField name="[Measures].[Sum of Subways: Total Estimated Ridership]" caption="Sum of Subways: Total Estimated Ridership" numFmtId="0" hierarchy="56" level="32767"/>
    <cacheField name="[Measures].[Sum of Buses: Total Estimated Ridership]" caption="Sum of Buses: Total Estimated Ridership" numFmtId="0" hierarchy="58" level="32767"/>
    <cacheField name="[Measures].[Sum of LIRR: Total Estimated Ridership]" caption="Sum of LIRR: Total Estimated Ridership" numFmtId="0" hierarchy="62" level="32767"/>
    <cacheField name="[Measures].[Sum of Metro-North: Total Estimated Ridership]" caption="Sum of Metro-North: Total Estimated Ridership" numFmtId="0" hierarchy="64" level="32767"/>
    <cacheField name="[Measures].[Sum of Access-A-Ride: Total Scheduled Trips]" caption="Sum of Access-A-Ride: Total Scheduled Trips" numFmtId="0" hierarchy="65" level="32767"/>
    <cacheField name="[Measures].[Sum of Bridges and Tunnels: Total Traffic]" caption="Sum of Bridges and Tunnels: Total Traffic" numFmtId="0" hierarchy="66" level="32767"/>
    <cacheField name="[Measures].[Sum of Staten Island Railway: Total Estimated Ridership]" caption="Sum of Staten Island Railway: Total Estimated Ridership" numFmtId="0" hierarchy="68" level="32767"/>
  </cacheFields>
  <cacheHierarchies count="88">
    <cacheHierarchy uniqueName="[MTA_Daily_Ridership].[Date]" caption="Date" attribute="1" time="1" defaultMemberUniqueName="[MTA_Daily_Ridership].[Date].[All]" allUniqueName="[MTA_Daily_Ridership].[Date].[All]" dimensionUniqueName="[MTA_Daily_Ridership]" displayFolder="" count="0" memberValueDatatype="7" unbalanced="0"/>
    <cacheHierarchy uniqueName="[MTA_Daily_Ridership].[Subways: Total Estimated Ridership]" caption="Subways: Total Estimated Ridership" attribute="1" defaultMemberUniqueName="[MTA_Daily_Ridership].[Subways: Total Estimated Ridership].[All]" allUniqueName="[MTA_Daily_Ridership].[Subways: Total Estimated Ridership].[All]" dimensionUniqueName="[MTA_Daily_Ridership]" displayFolder="" count="0" memberValueDatatype="20" unbalanced="0"/>
    <cacheHierarchy uniqueName="[MTA_Daily_Ridership].[Subways: % of Comparable Pre-Pandemic Day]" caption="Subways: % of Comparable Pre-Pandemic Day" attribute="1" defaultMemberUniqueName="[MTA_Daily_Ridership].[Subways: % of Comparable Pre-Pandemic Day].[All]" allUniqueName="[MTA_Daily_Ridership].[Subways: % of Comparable Pre-Pandemic Day].[All]" dimensionUniqueName="[MTA_Daily_Ridership]" displayFolder="" count="0" memberValueDatatype="20" unbalanced="0"/>
    <cacheHierarchy uniqueName="[MTA_Daily_Ridership].[Buses: Total Estimated Ridership]" caption="Buses: Total Estimated Ridership" attribute="1" defaultMemberUniqueName="[MTA_Daily_Ridership].[Buses: Total Estimated Ridership].[All]" allUniqueName="[MTA_Daily_Ridership].[Buses: Total Estimated Ridership].[All]" dimensionUniqueName="[MTA_Daily_Ridership]" displayFolder="" count="0" memberValueDatatype="20" unbalanced="0"/>
    <cacheHierarchy uniqueName="[MTA_Daily_Ridership].[Buses: % of Comparable Pre-Pandemic Day]" caption="Buses: % of Comparable Pre-Pandemic Day" attribute="1" defaultMemberUniqueName="[MTA_Daily_Ridership].[Buses: % of Comparable Pre-Pandemic Day].[All]" allUniqueName="[MTA_Daily_Ridership].[Buses: % of Comparable Pre-Pandemic Day].[All]" dimensionUniqueName="[MTA_Daily_Ridership]" displayFolder="" count="0" memberValueDatatype="20" unbalanced="0"/>
    <cacheHierarchy uniqueName="[MTA_Daily_Ridership].[LIRR: Total Estimated Ridership]" caption="LIRR: Total Estimated Ridership" attribute="1" defaultMemberUniqueName="[MTA_Daily_Ridership].[LIRR: Total Estimated Ridership].[All]" allUniqueName="[MTA_Daily_Ridership].[LIRR: Total Estimated Ridership].[All]" dimensionUniqueName="[MTA_Daily_Ridership]" displayFolder="" count="0" memberValueDatatype="20" unbalanced="0"/>
    <cacheHierarchy uniqueName="[MTA_Daily_Ridership].[LIRR: % of Comparable Pre-Pandemic Day]" caption="LIRR: % of Comparable Pre-Pandemic Day" attribute="1" defaultMemberUniqueName="[MTA_Daily_Ridership].[LIRR: % of Comparable Pre-Pandemic Day].[All]" allUniqueName="[MTA_Daily_Ridership].[LIRR: % of Comparable Pre-Pandemic Day].[All]" dimensionUniqueName="[MTA_Daily_Ridership]" displayFolder="" count="0" memberValueDatatype="20" unbalanced="0"/>
    <cacheHierarchy uniqueName="[MTA_Daily_Ridership].[Metro-North: Total Estimated Ridership]" caption="Metro-North: Total Estimated Ridership" attribute="1" defaultMemberUniqueName="[MTA_Daily_Ridership].[Metro-North: Total Estimated Ridership].[All]" allUniqueName="[MTA_Daily_Ridership].[Metro-North: Total Estimated Ridership].[All]" dimensionUniqueName="[MTA_Daily_Ridership]" displayFolder="" count="0" memberValueDatatype="20" unbalanced="0"/>
    <cacheHierarchy uniqueName="[MTA_Daily_Ridership].[Metro-North: % of Comparable Pre-Pandemic Day]" caption="Metro-North: % of Comparable Pre-Pandemic Day" attribute="1" defaultMemberUniqueName="[MTA_Daily_Ridership].[Metro-North: % of Comparable Pre-Pandemic Day].[All]" allUniqueName="[MTA_Daily_Ridership].[Metro-North: % of Comparable Pre-Pandemic Day].[All]" dimensionUniqueName="[MTA_Daily_Ridership]" displayFolder="" count="0" memberValueDatatype="20" unbalanced="0"/>
    <cacheHierarchy uniqueName="[MTA_Daily_Ridership].[Access-A-Ride: Total Scheduled Trips]" caption="Access-A-Ride: Total Scheduled Trips" attribute="1" defaultMemberUniqueName="[MTA_Daily_Ridership].[Access-A-Ride: Total Scheduled Trips].[All]" allUniqueName="[MTA_Daily_Ridership].[Access-A-Ride: Total Scheduled Trips].[All]" dimensionUniqueName="[MTA_Daily_Ridership]" displayFolder="" count="0" memberValueDatatype="20" unbalanced="0"/>
    <cacheHierarchy uniqueName="[MTA_Daily_Ridership].[Access-A-Ride: % of Comparable Pre-Pandemic Day]" caption="Access-A-Ride: % of Comparable Pre-Pandemic Day" attribute="1" defaultMemberUniqueName="[MTA_Daily_Ridership].[Access-A-Ride: % of Comparable Pre-Pandemic Day].[All]" allUniqueName="[MTA_Daily_Ridership].[Access-A-Ride: % of Comparable Pre-Pandemic Day].[All]" dimensionUniqueName="[MTA_Daily_Ridership]" displayFolder="" count="0" memberValueDatatype="20" unbalanced="0"/>
    <cacheHierarchy uniqueName="[MTA_Daily_Ridership].[Bridges and Tunnels: Total Traffic]" caption="Bridges and Tunnels: Total Traffic" attribute="1" defaultMemberUniqueName="[MTA_Daily_Ridership].[Bridges and Tunnels: Total Traffic].[All]" allUniqueName="[MTA_Daily_Ridership].[Bridges and Tunnels: Total Traffic].[All]" dimensionUniqueName="[MTA_Daily_Ridership]" displayFolder="" count="0" memberValueDatatype="20" unbalanced="0"/>
    <cacheHierarchy uniqueName="[MTA_Daily_Ridership].[Bridges and Tunnels: % of Comparable Pre-Pandemic Day]" caption="Bridges and Tunnels: % of Comparable Pre-Pandemic Day" attribute="1" defaultMemberUniqueName="[MTA_Daily_Ridership].[Bridges and Tunnels: % of Comparable Pre-Pandemic Day].[All]" allUniqueName="[MTA_Daily_Ridership].[Bridges and Tunnels: % of Comparable Pre-Pandemic Day].[All]" dimensionUniqueName="[MTA_Daily_Ridership]" displayFolder="" count="0" memberValueDatatype="20" unbalanced="0"/>
    <cacheHierarchy uniqueName="[MTA_Daily_Ridership].[Staten Island Railway: Total Estimated Ridership]" caption="Staten Island Railway: Total Estimated Ridership" attribute="1" defaultMemberUniqueName="[MTA_Daily_Ridership].[Staten Island Railway: Total Estimated Ridership].[All]" allUniqueName="[MTA_Daily_Ridership].[Staten Island Railway: Total Estimated Ridership].[All]" dimensionUniqueName="[MTA_Daily_Ridership]" displayFolder="" count="0" memberValueDatatype="20" unbalanced="0"/>
    <cacheHierarchy uniqueName="[MTA_Daily_Ridership].[Staten Island Railway: % of Comparable Pre-Pandemic Day]" caption="Staten Island Railway: % of Comparable Pre-Pandemic Day" attribute="1" defaultMemberUniqueName="[MTA_Daily_Ridership].[Staten Island Railway: % of Comparable Pre-Pandemic Day].[All]" allUniqueName="[MTA_Daily_Ridership].[Staten Island Railway: % of Comparable Pre-Pandemic Day].[All]" dimensionUniqueName="[MTA_Daily_Ridership]" displayFolder="" count="0" memberValueDatatype="20" unbalanced="0"/>
    <cacheHierarchy uniqueName="[MTA_Daily_Ridership].[Day Name]" caption="Day Name" attribute="1" defaultMemberUniqueName="[MTA_Daily_Ridership].[Day Name].[All]" allUniqueName="[MTA_Daily_Ridership].[Day Name].[All]" dimensionUniqueName="[MTA_Daily_Ridership]" displayFolder="" count="0" memberValueDatatype="130" unbalanced="0"/>
    <cacheHierarchy uniqueName="[MTA_Daily_Ridership 1].[Date]" caption="Date" attribute="1" time="1" defaultMemberUniqueName="[MTA_Daily_Ridership 1].[Date].[All]" allUniqueName="[MTA_Daily_Ridership 1].[Date].[All]" dimensionUniqueName="[MTA_Daily_Ridership 1]" displayFolder="" count="2" memberValueDatatype="7" unbalanced="0"/>
    <cacheHierarchy uniqueName="[MTA_Daily_Ridership 1].[Subways: Total Estimated Ridership]" caption="Subways: Total Estimated Ridership" attribute="1" defaultMemberUniqueName="[MTA_Daily_Ridership 1].[Subways: Total Estimated Ridership].[All]" allUniqueName="[MTA_Daily_Ridership 1].[Subways: Total Estimated Ridership].[All]" dimensionUniqueName="[MTA_Daily_Ridership 1]" displayFolder="" count="0" memberValueDatatype="20" unbalanced="0"/>
    <cacheHierarchy uniqueName="[MTA_Daily_Ridership 1].[Subways: % of Comparable Pre-Pandemic Day]" caption="Subways: % of Comparable Pre-Pandemic Day" attribute="1" defaultMemberUniqueName="[MTA_Daily_Ridership 1].[Subways: % of Comparable Pre-Pandemic Day].[All]" allUniqueName="[MTA_Daily_Ridership 1].[Subways: % of Comparable Pre-Pandemic Day].[All]" dimensionUniqueName="[MTA_Daily_Ridership 1]" displayFolder="" count="0" memberValueDatatype="20" unbalanced="0"/>
    <cacheHierarchy uniqueName="[MTA_Daily_Ridership 1].[Buses: Total Estimated Ridership]" caption="Buses: Total Estimated Ridership" attribute="1" defaultMemberUniqueName="[MTA_Daily_Ridership 1].[Buses: Total Estimated Ridership].[All]" allUniqueName="[MTA_Daily_Ridership 1].[Buses: Total Estimated Ridership].[All]" dimensionUniqueName="[MTA_Daily_Ridership 1]" displayFolder="" count="0" memberValueDatatype="20" unbalanced="0"/>
    <cacheHierarchy uniqueName="[MTA_Daily_Ridership 1].[Buses: % of Comparable Pre-Pandemic Day]" caption="Buses: % of Comparable Pre-Pandemic Day" attribute="1" defaultMemberUniqueName="[MTA_Daily_Ridership 1].[Buses: % of Comparable Pre-Pandemic Day].[All]" allUniqueName="[MTA_Daily_Ridership 1].[Buses: % of Comparable Pre-Pandemic Day].[All]" dimensionUniqueName="[MTA_Daily_Ridership 1]" displayFolder="" count="0" memberValueDatatype="20" unbalanced="0"/>
    <cacheHierarchy uniqueName="[MTA_Daily_Ridership 1].[LIRR: Total Estimated Ridership]" caption="LIRR: Total Estimated Ridership" attribute="1" defaultMemberUniqueName="[MTA_Daily_Ridership 1].[LIRR: Total Estimated Ridership].[All]" allUniqueName="[MTA_Daily_Ridership 1].[LIRR: Total Estimated Ridership].[All]" dimensionUniqueName="[MTA_Daily_Ridership 1]" displayFolder="" count="0" memberValueDatatype="20" unbalanced="0"/>
    <cacheHierarchy uniqueName="[MTA_Daily_Ridership 1].[LIRR: % of Comparable Pre-Pandemic Day]" caption="LIRR: % of Comparable Pre-Pandemic Day" attribute="1" defaultMemberUniqueName="[MTA_Daily_Ridership 1].[LIRR: % of Comparable Pre-Pandemic Day].[All]" allUniqueName="[MTA_Daily_Ridership 1].[LIRR: % of Comparable Pre-Pandemic Day].[All]" dimensionUniqueName="[MTA_Daily_Ridership 1]" displayFolder="" count="0" memberValueDatatype="20" unbalanced="0"/>
    <cacheHierarchy uniqueName="[MTA_Daily_Ridership 1].[Metro-North: Total Estimated Ridership]" caption="Metro-North: Total Estimated Ridership" attribute="1" defaultMemberUniqueName="[MTA_Daily_Ridership 1].[Metro-North: Total Estimated Ridership].[All]" allUniqueName="[MTA_Daily_Ridership 1].[Metro-North: Total Estimated Ridership].[All]" dimensionUniqueName="[MTA_Daily_Ridership 1]" displayFolder="" count="0" memberValueDatatype="20" unbalanced="0"/>
    <cacheHierarchy uniqueName="[MTA_Daily_Ridership 1].[Metro-North: % of Comparable Pre-Pandemic Day]" caption="Metro-North: % of Comparable Pre-Pandemic Day" attribute="1" defaultMemberUniqueName="[MTA_Daily_Ridership 1].[Metro-North: % of Comparable Pre-Pandemic Day].[All]" allUniqueName="[MTA_Daily_Ridership 1].[Metro-North: % of Comparable Pre-Pandemic Day].[All]" dimensionUniqueName="[MTA_Daily_Ridership 1]" displayFolder="" count="0" memberValueDatatype="20" unbalanced="0"/>
    <cacheHierarchy uniqueName="[MTA_Daily_Ridership 1].[Access-A-Ride: Total Scheduled Trips]" caption="Access-A-Ride: Total Scheduled Trips" attribute="1" defaultMemberUniqueName="[MTA_Daily_Ridership 1].[Access-A-Ride: Total Scheduled Trips].[All]" allUniqueName="[MTA_Daily_Ridership 1].[Access-A-Ride: Total Scheduled Trips].[All]" dimensionUniqueName="[MTA_Daily_Ridership 1]" displayFolder="" count="0" memberValueDatatype="20" unbalanced="0"/>
    <cacheHierarchy uniqueName="[MTA_Daily_Ridership 1].[Access-A-Ride: % of Comparable Pre-Pandemic Day]" caption="Access-A-Ride: % of Comparable Pre-Pandemic Day" attribute="1" defaultMemberUniqueName="[MTA_Daily_Ridership 1].[Access-A-Ride: % of Comparable Pre-Pandemic Day].[All]" allUniqueName="[MTA_Daily_Ridership 1].[Access-A-Ride: % of Comparable Pre-Pandemic Day].[All]" dimensionUniqueName="[MTA_Daily_Ridership 1]" displayFolder="" count="0" memberValueDatatype="20" unbalanced="0"/>
    <cacheHierarchy uniqueName="[MTA_Daily_Ridership 1].[Bridges and Tunnels: Total Traffic]" caption="Bridges and Tunnels: Total Traffic" attribute="1" defaultMemberUniqueName="[MTA_Daily_Ridership 1].[Bridges and Tunnels: Total Traffic].[All]" allUniqueName="[MTA_Daily_Ridership 1].[Bridges and Tunnels: Total Traffic].[All]" dimensionUniqueName="[MTA_Daily_Ridership 1]" displayFolder="" count="0" memberValueDatatype="20" unbalanced="0"/>
    <cacheHierarchy uniqueName="[MTA_Daily_Ridership 1].[Bridges and Tunnels: % of Comparable Pre-Pandemic Day]" caption="Bridges and Tunnels: % of Comparable Pre-Pandemic Day" attribute="1" defaultMemberUniqueName="[MTA_Daily_Ridership 1].[Bridges and Tunnels: % of Comparable Pre-Pandemic Day].[All]" allUniqueName="[MTA_Daily_Ridership 1].[Bridges and Tunnels: % of Comparable Pre-Pandemic Day].[All]" dimensionUniqueName="[MTA_Daily_Ridership 1]" displayFolder="" count="0" memberValueDatatype="20" unbalanced="0"/>
    <cacheHierarchy uniqueName="[MTA_Daily_Ridership 1].[Staten Island Railway: Total Estimated Ridership]" caption="Staten Island Railway: Total Estimated Ridership" attribute="1" defaultMemberUniqueName="[MTA_Daily_Ridership 1].[Staten Island Railway: Total Estimated Ridership].[All]" allUniqueName="[MTA_Daily_Ridership 1].[Staten Island Railway: Total Estimated Ridership].[All]" dimensionUniqueName="[MTA_Daily_Ridership 1]" displayFolder="" count="0" memberValueDatatype="20" unbalanced="0"/>
    <cacheHierarchy uniqueName="[MTA_Daily_Ridership 1].[Staten Island Railway: % of Comparable Pre-Pandemic Day]" caption="Staten Island Railway: % of Comparable Pre-Pandemic Day" attribute="1" defaultMemberUniqueName="[MTA_Daily_Ridership 1].[Staten Island Railway: % of Comparable Pre-Pandemic Day].[All]" allUniqueName="[MTA_Daily_Ridership 1].[Staten Island Railway: % of Comparable Pre-Pandemic Day].[All]" dimensionUniqueName="[MTA_Daily_Ridership 1]" displayFolder="" count="0" memberValueDatatype="20" unbalanced="0"/>
    <cacheHierarchy uniqueName="[MTA_Daily_Ridership 1].[Day Name]" caption="Day Name" attribute="1" defaultMemberUniqueName="[MTA_Daily_Ridership 1].[Day Name].[All]" allUniqueName="[MTA_Daily_Ridership 1].[Day Name].[All]" dimensionUniqueName="[MTA_Daily_Ridership 1]" displayFolder="" count="2" memberValueDatatype="130" unbalanced="0">
      <fieldsUsage count="2">
        <fieldUsage x="-1"/>
        <fieldUsage x="1"/>
      </fieldsUsage>
    </cacheHierarchy>
    <cacheHierarchy uniqueName="[MTA_Daily_Ridership 1].[Day type]" caption="Day type" attribute="1" defaultMemberUniqueName="[MTA_Daily_Ridership 1].[Day type].[All]" allUniqueName="[MTA_Daily_Ridership 1].[Day type].[All]" dimensionUniqueName="[MTA_Daily_Ridership 1]" displayFolder="" count="0" memberValueDatatype="130" unbalanced="0"/>
    <cacheHierarchy uniqueName="[MTA_Daily_Ridership 1].[Total Ridership]" caption="Total Ridership" attribute="1" defaultMemberUniqueName="[MTA_Daily_Ridership 1].[Total Ridership].[All]" allUniqueName="[MTA_Daily_Ridership 1].[Total Ridership].[All]" dimensionUniqueName="[MTA_Daily_Ridership 1]" displayFolder="" count="0" memberValueDatatype="20" unbalanced="0"/>
    <cacheHierarchy uniqueName="[MTA_Daily_Ridership 1].[Date (Year)]" caption="Date (Year)" attribute="1" defaultMemberUniqueName="[MTA_Daily_Ridership 1].[Date (Year)].[All]" allUniqueName="[MTA_Daily_Ridership 1].[Date (Year)].[All]" dimensionUniqueName="[MTA_Daily_Ridership 1]" displayFolder="" count="2" memberValueDatatype="130" unbalanced="0">
      <fieldsUsage count="2">
        <fieldUsage x="-1"/>
        <fieldUsage x="2"/>
      </fieldsUsage>
    </cacheHierarchy>
    <cacheHierarchy uniqueName="[MTA_Daily_Ridership 1].[Date (Quarter)]" caption="Date (Quarter)" attribute="1" defaultMemberUniqueName="[MTA_Daily_Ridership 1].[Date (Quarter)].[All]" allUniqueName="[MTA_Daily_Ridership 1].[Date (Quarter)].[All]" dimensionUniqueName="[MTA_Daily_Ridership 1]" displayFolder="" count="2" memberValueDatatype="130" unbalanced="0"/>
    <cacheHierarchy uniqueName="[MTA_Daily_Ridership 1].[Date (Month)]" caption="Date (Month)" attribute="1" defaultMemberUniqueName="[MTA_Daily_Ridership 1].[Date (Month)].[All]" allUniqueName="[MTA_Daily_Ridership 1].[Date (Month)].[All]" dimensionUniqueName="[MTA_Daily_Ridership 1]" displayFolder="" count="2" memberValueDatatype="130" unbalanced="0">
      <fieldsUsage count="2">
        <fieldUsage x="-1"/>
        <fieldUsage x="0"/>
      </fieldsUsage>
    </cacheHierarchy>
    <cacheHierarchy uniqueName="[MTA_Daily_Ridership 1].[% Change]" caption="% Change" attribute="1" defaultMemberUniqueName="[MTA_Daily_Ridership 1].[% Change].[All]" allUniqueName="[MTA_Daily_Ridership 1].[% Change].[All]" dimensionUniqueName="[MTA_Daily_Ridership 1]" displayFolder="" count="0" memberValueDatatype="5" unbalanced="0"/>
    <cacheHierarchy uniqueName="[MTA_Daily_Ridership 1].[Ratio of Subway to Bridges &amp; Tunnels Traffic]" caption="Ratio of Subway to Bridges &amp; Tunnels Traffic" attribute="1" defaultMemberUniqueName="[MTA_Daily_Ridership 1].[Ratio of Subway to Bridges &amp; Tunnels Traffic].[All]" allUniqueName="[MTA_Daily_Ridership 1].[Ratio of Subway to Bridges &amp; Tunnels Traffic].[All]" dimensionUniqueName="[MTA_Daily_Ridership 1]" displayFolder="" count="0" memberValueDatatype="5" unbalanced="0"/>
    <cacheHierarchy uniqueName="[MTA_Daily_Ridership 1].[Moving Average Subway]" caption="Moving Average Subway" attribute="1" defaultMemberUniqueName="[MTA_Daily_Ridership 1].[Moving Average Subway].[All]" allUniqueName="[MTA_Daily_Ridership 1].[Moving Average Subway].[All]" dimensionUniqueName="[MTA_Daily_Ridership 1]"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Subways: Total Estimated Ridership]" caption="Subways: Total Estimated Ridership" attribute="1" defaultMemberUniqueName="[Table3].[Subways: Total Estimated Ridership].[All]" allUniqueName="[Table3].[Subways: Total Estimated Ridership].[All]" dimensionUniqueName="[Table3]" displayFolder="" count="0" memberValueDatatype="20" unbalanced="0"/>
    <cacheHierarchy uniqueName="[Table3].[Forecast(Subways: Total Estimated Ridership)]" caption="Forecast(Subways: Total Estimated Ridership)" attribute="1" defaultMemberUniqueName="[Table3].[Forecast(Subways: Total Estimated Ridership)].[All]" allUniqueName="[Table3].[Forecast(Subways: Total Estimated Ridership)].[All]" dimensionUniqueName="[Table3]" displayFolder="" count="0" memberValueDatatype="5" unbalanced="0"/>
    <cacheHierarchy uniqueName="[Table3].[Lower Confidence Bound(Subways: Total Estimated Ridership)]" caption="Lower Confidence Bound(Subways: Total Estimated Ridership)" attribute="1" defaultMemberUniqueName="[Table3].[Lower Confidence Bound(Subways: Total Estimated Ridership)].[All]" allUniqueName="[Table3].[Lower Confidence Bound(Subways: Total Estimated Ridership)].[All]" dimensionUniqueName="[Table3]" displayFolder="" count="0" memberValueDatatype="5" unbalanced="0"/>
    <cacheHierarchy uniqueName="[Table3].[Upper Confidence Bound(Subways: Total Estimated Ridership)]" caption="Upper Confidence Bound(Subways: Total Estimated Ridership)" attribute="1" defaultMemberUniqueName="[Table3].[Upper Confidence Bound(Subways: Total Estimated Ridership)].[All]" allUniqueName="[Table3].[Upper Confidence Bound(Subways: Total Estimated Ridership)].[All]" dimensionUniqueName="[Table3]" displayFolder="" count="0" memberValueDatatype="5"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MTA_Daily_Ridership 1].[Date (Month Index)]" caption="Date (Month Index)" attribute="1" defaultMemberUniqueName="[MTA_Daily_Ridership 1].[Date (Month Index)].[All]" allUniqueName="[MTA_Daily_Ridership 1].[Date (Month Index)].[All]" dimensionUniqueName="[MTA_Daily_Ridership 1]" displayFolder="" count="0" memberValueDatatype="20" unbalanced="0" hidden="1"/>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Total Estimated Ridership]" caption="Total Estimated Ridership" measure="1" displayFolder="" measureGroup="MTA_Daily_Ridership" count="0"/>
    <cacheHierarchy uniqueName="[Measures].[__XL_Count MTA_Daily_Ridership]" caption="__XL_Count MTA_Daily_Ridership" measure="1" displayFolder="" measureGroup="MTA_Daily_Ridership" count="0" hidden="1"/>
    <cacheHierarchy uniqueName="[Measures].[__XL_Count MTA_Daily_Ridership 1]" caption="__XL_Count MTA_Daily_Ridership 1" measure="1" displayFolder="" measureGroup="MTA_Daily_Ridership 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Ridership]" caption="Sum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ubways: Total Estimated Ridership]" caption="Sum of Subways: Total Estimated Ridership" measure="1" displayFolder="" measureGroup="MTA_Daily_Ridership 1" count="0" oneField="1" hidden="1">
      <fieldsUsage count="1">
        <fieldUsage x="3"/>
      </fieldsUsage>
      <extLst>
        <ext xmlns:x15="http://schemas.microsoft.com/office/spreadsheetml/2010/11/main" uri="{B97F6D7D-B522-45F9-BDA1-12C45D357490}">
          <x15:cacheHierarchy aggregatedColumn="17"/>
        </ext>
      </extLst>
    </cacheHierarchy>
    <cacheHierarchy uniqueName="[Measures].[Average of Subways: Total Estimated Ridership]" caption="Average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Sum of Buses: Total Estimated Ridership]" caption="Sum of Buses: Total Estimated Ridership" measure="1" displayFolder="" measureGroup="MTA_Daily_Ridership 1" count="0" oneField="1" hidden="1">
      <fieldsUsage count="1">
        <fieldUsage x="4"/>
      </fieldsUsage>
      <extLst>
        <ext xmlns:x15="http://schemas.microsoft.com/office/spreadsheetml/2010/11/main" uri="{B97F6D7D-B522-45F9-BDA1-12C45D357490}">
          <x15:cacheHierarchy aggregatedColumn="19"/>
        </ext>
      </extLst>
    </cacheHierarchy>
    <cacheHierarchy uniqueName="[Measures].[Average of Buses: Total Estimated Ridership]" caption="Average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Count of Subways: Total Estimated Ridership]" caption="Count of Subways: Total Estimated Ridership" measure="1" displayFolder="" measureGroup="MTA_Daily_Ridership 1" count="0" hidden="1">
      <extLst>
        <ext xmlns:x15="http://schemas.microsoft.com/office/spreadsheetml/2010/11/main" uri="{B97F6D7D-B522-45F9-BDA1-12C45D357490}">
          <x15:cacheHierarchy aggregatedColumn="17"/>
        </ext>
      </extLst>
    </cacheHierarchy>
    <cacheHierarchy uniqueName="[Measures].[Count of Buses: Total Estimated Ridership]" caption="Count of Buses: Total Estimated Ridership" measure="1" displayFolder="" measureGroup="MTA_Daily_Ridership 1" count="0" hidden="1">
      <extLst>
        <ext xmlns:x15="http://schemas.microsoft.com/office/spreadsheetml/2010/11/main" uri="{B97F6D7D-B522-45F9-BDA1-12C45D357490}">
          <x15:cacheHierarchy aggregatedColumn="19"/>
        </ext>
      </extLst>
    </cacheHierarchy>
    <cacheHierarchy uniqueName="[Measures].[Sum of LIRR: Total Estimated Ridership]" caption="Sum of LIRR: Total Estimated Ridership" measure="1" displayFolder="" measureGroup="MTA_Daily_Ridership 1" count="0" oneField="1" hidden="1">
      <fieldsUsage count="1">
        <fieldUsage x="5"/>
      </fieldsUsage>
      <extLst>
        <ext xmlns:x15="http://schemas.microsoft.com/office/spreadsheetml/2010/11/main" uri="{B97F6D7D-B522-45F9-BDA1-12C45D357490}">
          <x15:cacheHierarchy aggregatedColumn="21"/>
        </ext>
      </extLst>
    </cacheHierarchy>
    <cacheHierarchy uniqueName="[Measures].[Count of LIRR: Total Estimated Ridership]" caption="Count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Sum of Metro-North: Total Estimated Ridership]" caption="Sum of Metro-North: Total Estimated Ridership" measure="1" displayFolder="" measureGroup="MTA_Daily_Ridership 1" count="0" oneField="1" hidden="1">
      <fieldsUsage count="1">
        <fieldUsage x="6"/>
      </fieldsUsage>
      <extLst>
        <ext xmlns:x15="http://schemas.microsoft.com/office/spreadsheetml/2010/11/main" uri="{B97F6D7D-B522-45F9-BDA1-12C45D357490}">
          <x15:cacheHierarchy aggregatedColumn="23"/>
        </ext>
      </extLst>
    </cacheHierarchy>
    <cacheHierarchy uniqueName="[Measures].[Sum of Access-A-Ride: Total Scheduled Trips]" caption="Sum of Access-A-Ride: Total Scheduled Trips" measure="1" displayFolder="" measureGroup="MTA_Daily_Ridership 1" count="0" oneField="1" hidden="1">
      <fieldsUsage count="1">
        <fieldUsage x="7"/>
      </fieldsUsage>
      <extLst>
        <ext xmlns:x15="http://schemas.microsoft.com/office/spreadsheetml/2010/11/main" uri="{B97F6D7D-B522-45F9-BDA1-12C45D357490}">
          <x15:cacheHierarchy aggregatedColumn="25"/>
        </ext>
      </extLst>
    </cacheHierarchy>
    <cacheHierarchy uniqueName="[Measures].[Sum of Bridges and Tunnels: Total Traffic]" caption="Sum of Bridges and Tunnels: Total Traffic" measure="1" displayFolder="" measureGroup="MTA_Daily_Ridership 1" count="0" oneField="1" hidden="1">
      <fieldsUsage count="1">
        <fieldUsage x="8"/>
      </fieldsUsage>
      <extLst>
        <ext xmlns:x15="http://schemas.microsoft.com/office/spreadsheetml/2010/11/main" uri="{B97F6D7D-B522-45F9-BDA1-12C45D357490}">
          <x15:cacheHierarchy aggregatedColumn="27"/>
        </ext>
      </extLst>
    </cacheHierarchy>
    <cacheHierarchy uniqueName="[Measures].[Max of Total Ridership]" caption="Max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Sum of Staten Island Railway: Total Estimated Ridership]" caption="Sum of Staten Island Railway: Total Estimated Ridership" measure="1" displayFolder="" measureGroup="MTA_Daily_Ridership 1" count="0" oneField="1" hidden="1">
      <fieldsUsage count="1">
        <fieldUsage x="9"/>
      </fieldsUsage>
      <extLst>
        <ext xmlns:x15="http://schemas.microsoft.com/office/spreadsheetml/2010/11/main" uri="{B97F6D7D-B522-45F9-BDA1-12C45D357490}">
          <x15:cacheHierarchy aggregatedColumn="29"/>
        </ext>
      </extLst>
    </cacheHierarchy>
    <cacheHierarchy uniqueName="[Measures].[Sum of Subways: % of Comparable Pre-Pandemic Day]" caption="Sum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Average of Total Ridership]" caption="Average of Total Ridership" measure="1" displayFolder="" measureGroup="MTA_Daily_Ridership 1" count="0" hidden="1">
      <extLst>
        <ext xmlns:x15="http://schemas.microsoft.com/office/spreadsheetml/2010/11/main" uri="{B97F6D7D-B522-45F9-BDA1-12C45D357490}">
          <x15:cacheHierarchy aggregatedColumn="33"/>
        </ext>
      </extLst>
    </cacheHierarchy>
    <cacheHierarchy uniqueName="[Measures].[Average of LIRR: Total Estimated Ridership]" caption="Average of LIRR: Total Estimated Ridership" measure="1" displayFolder="" measureGroup="MTA_Daily_Ridership 1" count="0" hidden="1">
      <extLst>
        <ext xmlns:x15="http://schemas.microsoft.com/office/spreadsheetml/2010/11/main" uri="{B97F6D7D-B522-45F9-BDA1-12C45D357490}">
          <x15:cacheHierarchy aggregatedColumn="21"/>
        </ext>
      </extLst>
    </cacheHierarchy>
    <cacheHierarchy uniqueName="[Measures].[Average of Metro-North: Total Estimated Ridership]" caption="Average of Metro-North: Total Estimated Ridership" measure="1" displayFolder="" measureGroup="MTA_Daily_Ridership 1" count="0" hidden="1">
      <extLst>
        <ext xmlns:x15="http://schemas.microsoft.com/office/spreadsheetml/2010/11/main" uri="{B97F6D7D-B522-45F9-BDA1-12C45D357490}">
          <x15:cacheHierarchy aggregatedColumn="23"/>
        </ext>
      </extLst>
    </cacheHierarchy>
    <cacheHierarchy uniqueName="[Measures].[Average of Staten Island Railway: Total Estimated Ridership]" caption="Average of Staten Island Railway: Total Estimated Ridership" measure="1" displayFolder="" measureGroup="MTA_Daily_Ridership 1" count="0" hidden="1">
      <extLst>
        <ext xmlns:x15="http://schemas.microsoft.com/office/spreadsheetml/2010/11/main" uri="{B97F6D7D-B522-45F9-BDA1-12C45D357490}">
          <x15:cacheHierarchy aggregatedColumn="29"/>
        </ext>
      </extLst>
    </cacheHierarchy>
    <cacheHierarchy uniqueName="[Measures].[Average of Bridges and Tunnels: Total Traffic]" caption="Average of Bridges and Tunnels: Total Traffic" measure="1" displayFolder="" measureGroup="MTA_Daily_Ridership 1" count="0" hidden="1">
      <extLst>
        <ext xmlns:x15="http://schemas.microsoft.com/office/spreadsheetml/2010/11/main" uri="{B97F6D7D-B522-45F9-BDA1-12C45D357490}">
          <x15:cacheHierarchy aggregatedColumn="27"/>
        </ext>
      </extLst>
    </cacheHierarchy>
    <cacheHierarchy uniqueName="[Measures].[Average of Subways: % of Comparable Pre-Pandemic Day]" caption="Average of Subways: % of Comparable Pre-Pandemic Day" measure="1" displayFolder="" measureGroup="MTA_Daily_Ridership 1" count="0" hidden="1">
      <extLst>
        <ext xmlns:x15="http://schemas.microsoft.com/office/spreadsheetml/2010/11/main" uri="{B97F6D7D-B522-45F9-BDA1-12C45D357490}">
          <x15:cacheHierarchy aggregatedColumn="18"/>
        </ext>
      </extLst>
    </cacheHierarchy>
    <cacheHierarchy uniqueName="[Measures].[Sum of Metro-North: % of Comparable Pre-Pandemic Day]" caption="Sum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Sum of Access-A-Ride: % of Comparable Pre-Pandemic Day]" caption="Sum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Average of Metro-North: % of Comparable Pre-Pandemic Day]" caption="Average of Metro-North: % of Comparable Pre-Pandemic Day" measure="1" displayFolder="" measureGroup="MTA_Daily_Ridership 1" count="0" hidden="1">
      <extLst>
        <ext xmlns:x15="http://schemas.microsoft.com/office/spreadsheetml/2010/11/main" uri="{B97F6D7D-B522-45F9-BDA1-12C45D357490}">
          <x15:cacheHierarchy aggregatedColumn="24"/>
        </ext>
      </extLst>
    </cacheHierarchy>
    <cacheHierarchy uniqueName="[Measures].[Average of Access-A-Ride: % of Comparable Pre-Pandemic Day]" caption="Average of Access-A-Ride: % of Comparable Pre-Pandemic Day" measure="1" displayFolder="" measureGroup="MTA_Daily_Ridership 1" count="0" hidden="1">
      <extLst>
        <ext xmlns:x15="http://schemas.microsoft.com/office/spreadsheetml/2010/11/main" uri="{B97F6D7D-B522-45F9-BDA1-12C45D357490}">
          <x15:cacheHierarchy aggregatedColumn="26"/>
        </ext>
      </extLst>
    </cacheHierarchy>
    <cacheHierarchy uniqueName="[Measures].[Sum of Ratio of Subway to Bridges &amp; Tunnels Traffic]" caption="Sum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Average of Ratio of Subway to Bridges &amp; Tunnels Traffic]" caption="Average of Ratio of Subway to Bridges &amp; Tunnels Traffic" measure="1" displayFolder="" measureGroup="MTA_Daily_Ridership 1" count="0" hidden="1">
      <extLst>
        <ext xmlns:x15="http://schemas.microsoft.com/office/spreadsheetml/2010/11/main" uri="{B97F6D7D-B522-45F9-BDA1-12C45D357490}">
          <x15:cacheHierarchy aggregatedColumn="38"/>
        </ext>
      </extLst>
    </cacheHierarchy>
    <cacheHierarchy uniqueName="[Measures].[Sum of Forecast(Subways: Total Estimated Ridership)]" caption="Sum of Forecast(Subways: Total Estimated Ridership)" measure="1" displayFolder="" measureGroup="Table3" count="0" hidden="1">
      <extLst>
        <ext xmlns:x15="http://schemas.microsoft.com/office/spreadsheetml/2010/11/main" uri="{B97F6D7D-B522-45F9-BDA1-12C45D357490}">
          <x15:cacheHierarchy aggregatedColumn="42"/>
        </ext>
      </extLst>
    </cacheHierarchy>
    <cacheHierarchy uniqueName="[Measures].[Sum of Buses: % of Comparable Pre-Pandemic Day]" caption="Sum of Buses: % of Comparable Pre-Pandemic Day" measure="1" displayFolder="" measureGroup="MTA_Daily_Ridership 1" count="0" hidden="1">
      <extLst>
        <ext xmlns:x15="http://schemas.microsoft.com/office/spreadsheetml/2010/11/main" uri="{B97F6D7D-B522-45F9-BDA1-12C45D357490}">
          <x15:cacheHierarchy aggregatedColumn="20"/>
        </ext>
      </extLst>
    </cacheHierarchy>
    <cacheHierarchy uniqueName="[Measures].[Sum of LIRR: % of Comparable Pre-Pandemic Day]" caption="Sum of LIRR: % of Comparable Pre-Pandemic Day" measure="1" displayFolder="" measureGroup="MTA_Daily_Ridership 1" count="0" hidden="1">
      <extLst>
        <ext xmlns:x15="http://schemas.microsoft.com/office/spreadsheetml/2010/11/main" uri="{B97F6D7D-B522-45F9-BDA1-12C45D357490}">
          <x15:cacheHierarchy aggregatedColumn="22"/>
        </ext>
      </extLst>
    </cacheHierarchy>
    <cacheHierarchy uniqueName="[Measures].[Sum of Bridges and Tunnels: % of Comparable Pre-Pandemic Day]" caption="Sum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y uniqueName="[Measures].[Sum of Staten Island Railway: % of Comparable Pre-Pandemic Day]" caption="Sum of Staten Island Railway: % of Comparable Pre-Pandemic Day" measure="1" displayFolder="" measureGroup="MTA_Daily_Ridership 1" count="0" hidden="1">
      <extLst>
        <ext xmlns:x15="http://schemas.microsoft.com/office/spreadsheetml/2010/11/main" uri="{B97F6D7D-B522-45F9-BDA1-12C45D357490}">
          <x15:cacheHierarchy aggregatedColumn="30"/>
        </ext>
      </extLst>
    </cacheHierarchy>
    <cacheHierarchy uniqueName="[Measures].[Average of Bridges and Tunnels: % of Comparable Pre-Pandemic Day]" caption="Average of Bridges and Tunnels: % of Comparable Pre-Pandemic Day" measure="1" displayFolder="" measureGroup="MTA_Daily_Ridership 1"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MTA_Daily_Ridership" uniqueName="[MTA_Daily_Ridership]" caption="MTA_Daily_Ridership"/>
    <dimension name="MTA_Daily_Ridership 1" uniqueName="[MTA_Daily_Ridership 1]" caption="MTA_Daily_Ridership 1"/>
    <dimension name="Table3" uniqueName="[Table3]" caption="Table3"/>
  </dimensions>
  <measureGroups count="3">
    <measureGroup name="MTA_Daily_Ridership" caption="MTA_Daily_Ridership"/>
    <measureGroup name="MTA_Daily_Ridership 1" caption="MTA_Daily_Ridership 1"/>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C3131-6274-4DE3-B7ED-5BD21C1AF4B6}" name="PivotTable6" cacheId="0" applyNumberFormats="0" applyBorderFormats="0" applyFontFormats="0" applyPatternFormats="0" applyAlignmentFormats="0" applyWidthHeightFormats="1" dataCaption="Values" tag="ee995535-52a1-4d84-98bd-87b22773611e" updatedVersion="8" minRefreshableVersion="3" useAutoFormatting="1" subtotalHiddenItems="1" itemPrintTitles="1" createdVersion="8" indent="0" outline="1" outlineData="1" multipleFieldFilters="0" chartFormat="25">
  <location ref="A51:B64"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9"/>
    </i>
    <i>
      <x v="8"/>
    </i>
    <i>
      <x v="2"/>
    </i>
    <i>
      <x v="10"/>
    </i>
    <i>
      <x v="1"/>
    </i>
    <i>
      <x v="11"/>
    </i>
    <i>
      <x v="5"/>
    </i>
    <i>
      <x v="7"/>
    </i>
    <i>
      <x v="4"/>
    </i>
    <i>
      <x v="6"/>
    </i>
    <i>
      <x/>
    </i>
    <i>
      <x v="3"/>
    </i>
    <i t="grand">
      <x/>
    </i>
  </rowItems>
  <colItems count="1">
    <i/>
  </colItems>
  <dataFields count="1">
    <dataField name="Average of Total Ridership" fld="1" subtotal="average" baseField="0" baseItem="0"/>
  </dataFields>
  <chartFormats count="2">
    <chartFormat chart="2"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9586ED-8589-4504-A2D0-9A3A58B39695}" name="PivotTable9" cacheId="172" applyNumberFormats="0" applyBorderFormats="0" applyFontFormats="0" applyPatternFormats="0" applyAlignmentFormats="0" applyWidthHeightFormats="1" dataCaption="Values" tag="06dfe842-e476-4cac-b5a6-6937f59c5c43" updatedVersion="8" minRefreshableVersion="3" useAutoFormatting="1" subtotalHiddenItems="1" itemPrintTitles="1" createdVersion="8" indent="0" outline="1" outlineData="1" multipleFieldFilters="0" chartFormat="52">
  <location ref="A104:B117" firstHeaderRow="1" firstDataRow="1" firstDataCol="1"/>
  <pivotFields count="4">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Subways: Total Estimated Ridership" fld="2" subtotal="average" baseField="0" baseItem="0"/>
  </dataFields>
  <chartFormats count="1">
    <chartFormat chart="50"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TA_Daily_Ridership 1].[Day Name].&amp;[Friday]"/>
      </members>
    </pivotHierarchy>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ubways: Total Estimated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atio of Subway to Bridges &amp; Tunnels Traffic"/>
    <pivotHierarchy dragToData="1" caption="Average of Ratio of Subway to Bridges &amp; Tunnels Traffic"/>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3635D1-6618-4319-9511-EA0AFE7D62B2}" name="PivotTable7" cacheId="2" applyNumberFormats="0" applyBorderFormats="0" applyFontFormats="0" applyPatternFormats="0" applyAlignmentFormats="0" applyWidthHeightFormats="1" dataCaption="Values" tag="fb08538c-7122-4d6d-ac40-d6acca26eea7" updatedVersion="8" minRefreshableVersion="3" useAutoFormatting="1" subtotalHiddenItems="1" itemPrintTitles="1" createdVersion="8" indent="0" outline="1" outlineData="1" multipleFieldFilters="0">
  <location ref="B3:C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Total Ridership" fld="0" baseField="0" baseItem="0" numFmtId="164"/>
    <dataField fld="1" subtotal="count" baseField="0" baseItem="0"/>
  </dataFields>
  <formats count="1">
    <format dxfId="11">
      <pivotArea outline="0" collapsedLevelsAreSubtotals="1" fieldPosition="0">
        <references count="1">
          <reference field="4294967294" count="1" selected="0">
            <x v="0"/>
          </reference>
        </references>
      </pivotArea>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activeTabTopLevelEntity name="[MTA_Daily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190EFA-C4CB-4C34-807C-82C9EB17E617}" name="PivotTable1" cacheId="1" applyNumberFormats="0" applyBorderFormats="0" applyFontFormats="0" applyPatternFormats="0" applyAlignmentFormats="0" applyWidthHeightFormats="1" dataCaption="Values" tag="89b1a1b0-a05e-4384-8a2c-db322e45ad58"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Total Ridership" fld="0"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0E1BCA2-87C4-4094-9E31-E41F0081E6AA}"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709:G1717"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items count="2">
        <item x="0"/>
        <item x="1"/>
      </items>
    </pivotField>
    <pivotField dataField="1" subtotalTop="0" showAll="0" defaultSubtotal="0"/>
  </pivotFields>
  <rowFields count="2">
    <field x="1"/>
    <field x="0"/>
  </rowFields>
  <rowItems count="8">
    <i>
      <x/>
    </i>
    <i r="1">
      <x/>
    </i>
    <i r="1">
      <x v="1"/>
    </i>
    <i r="1">
      <x v="2"/>
    </i>
    <i>
      <x v="1"/>
    </i>
    <i r="1">
      <x v="3"/>
    </i>
    <i r="1">
      <x v="4"/>
    </i>
    <i t="grand">
      <x/>
    </i>
  </rowItems>
  <colItems count="1">
    <i/>
  </colItems>
  <dataFields count="1">
    <dataField name="Sum of Forecast(Subways: Total Estimated Ridership)" fld="2" baseField="0" baseItem="0" numFmtId="164"/>
  </dataFields>
  <formats count="1">
    <format dxfId="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4BB87-3B6B-4168-9445-99244E9AEF2C}"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8:F49"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Average of Subways: Total Estimated Ridership" fld="0" subtotal="average" baseField="0" baseItem="0" numFmtId="2"/>
    <dataField name="Average of Buses: Total Estimated Ridership" fld="1" subtotal="average" baseField="0" baseItem="1" numFmtId="2"/>
    <dataField name="Average of LIRR: Total Estimated Ridership" fld="2" subtotal="average" baseField="0" baseItem="2" numFmtId="2"/>
    <dataField name="Average of Metro-North: Total Estimated Ridership" fld="3" subtotal="average" baseField="0" baseItem="3" numFmtId="2"/>
    <dataField name="Average of Staten Island Railway: Total Estimated Ridership" fld="4" subtotal="average" baseField="0" baseItem="4" numFmtId="2"/>
    <dataField name="Average of Bridges and Tunnels: Total Traffic" fld="5" subtotal="average" baseField="0" baseItem="5" numFmtId="2"/>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ubways: Total Estimated Ridership"/>
    <pivotHierarchy dragToData="1"/>
    <pivotHierarchy dragToData="1" caption="Average of Buses: Total Estimated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caption="Average of LIRR: Total Estimated Ridership"/>
    <pivotHierarchy dragToData="1" caption="Average of Metro-North: Total Estimated Ridership"/>
    <pivotHierarchy dragToData="1" caption="Average of Staten Island Railway: Total Estimated Ridership"/>
    <pivotHierarchy dragToData="1" caption="Average of Bridges and Tunnels: Total Traffi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B86C2-8231-4736-8117-AB8575BE92D7}"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1:H1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8">
    <i>
      <x/>
    </i>
    <i i="1">
      <x v="1"/>
    </i>
    <i i="2">
      <x v="2"/>
    </i>
    <i i="3">
      <x v="3"/>
    </i>
    <i i="4">
      <x v="4"/>
    </i>
    <i i="5">
      <x v="5"/>
    </i>
    <i i="6">
      <x v="6"/>
    </i>
    <i i="7">
      <x v="7"/>
    </i>
  </colItems>
  <dataFields count="8">
    <dataField name="Sum of Subways: Total Estimated Ridership" fld="0" baseField="0" baseItem="0"/>
    <dataField name="Sum of Buses: Total Estimated Ridership" fld="1" baseField="0" baseItem="0"/>
    <dataField name="Sum of LIRR: Total Estimated Ridership" fld="2" baseField="0" baseItem="0"/>
    <dataField name="Sum of Metro-North: Total Estimated Ridership" fld="3" baseField="0" baseItem="0"/>
    <dataField name="Sum of Access-A-Ride: Total Scheduled Trips" fld="4" baseField="0" baseItem="0"/>
    <dataField name="Sum of Staten Island Railway: Total Estimated Ridership" fld="6" baseField="0" baseItem="0"/>
    <dataField name="Sum of Bridges and Tunnels: Total Traffic" fld="5" baseField="0" baseItem="0"/>
    <dataField name="Sum of Total Ridership" fld="7"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8FC9E-F78C-484F-84BD-728669EB0EF8}" name="PivotTable12" cacheId="175" applyNumberFormats="0" applyBorderFormats="0" applyFontFormats="0" applyPatternFormats="0" applyAlignmentFormats="0" applyWidthHeightFormats="1" dataCaption="Values" tag="06dfe842-e476-4cac-b5a6-6937f59c5c43" updatedVersion="8" minRefreshableVersion="3" useAutoFormatting="1" subtotalHiddenItems="1" itemPrintTitles="1" createdVersion="8" indent="0" outline="1" outlineData="1" multipleFieldFilters="0" chartFormat="65">
  <location ref="A119:H125" firstHeaderRow="0" firstDataRow="1" firstDataCol="1"/>
  <pivotFields count="10">
    <pivotField axis="axisRow" allDrilled="1" subtotalTop="0" showAll="0"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items count="5">
        <item x="0" e="0"/>
        <item x="1" e="0"/>
        <item x="2" e="0"/>
        <item x="3" e="0"/>
        <item x="4"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2"/>
    <field x="0"/>
  </rowFields>
  <rowItems count="6">
    <i>
      <x/>
    </i>
    <i>
      <x v="1"/>
    </i>
    <i>
      <x v="2"/>
    </i>
    <i>
      <x v="3"/>
    </i>
    <i>
      <x v="4"/>
    </i>
    <i t="grand">
      <x/>
    </i>
  </rowItems>
  <colFields count="1">
    <field x="-2"/>
  </colFields>
  <colItems count="7">
    <i>
      <x/>
    </i>
    <i i="1">
      <x v="1"/>
    </i>
    <i i="2">
      <x v="2"/>
    </i>
    <i i="3">
      <x v="3"/>
    </i>
    <i i="4">
      <x v="4"/>
    </i>
    <i i="5">
      <x v="5"/>
    </i>
    <i i="6">
      <x v="6"/>
    </i>
  </colItems>
  <dataFields count="7">
    <dataField name="Sum of Subways: Total Estimated Ridership" fld="3" baseField="0" baseItem="0" numFmtId="164"/>
    <dataField name="Sum of Metro-North: Total Estimated Ridership" fld="6" baseField="0" baseItem="0" numFmtId="164"/>
    <dataField name="Sum of Buses: Total Estimated Ridership" fld="4" baseField="0" baseItem="0" numFmtId="164"/>
    <dataField name="Sum of Access-A-Ride: Total Scheduled Trips" fld="7" baseField="0" baseItem="0" numFmtId="164"/>
    <dataField name="Sum of Bridges and Tunnels: Total Traffic" fld="8" baseField="0" baseItem="0" numFmtId="164"/>
    <dataField name="Sum of Staten Island Railway: Total Estimated Ridership" fld="9" baseField="0" baseItem="0" numFmtId="164"/>
    <dataField name="Sum of LIRR: Total Estimated Ridership" fld="5" baseField="0" baseItem="0" numFmtId="164"/>
  </dataFields>
  <chartFormats count="28">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series="1">
      <pivotArea type="data" outline="0" fieldPosition="0">
        <references count="1">
          <reference field="4294967294" count="1" selected="0">
            <x v="2"/>
          </reference>
        </references>
      </pivotArea>
    </chartFormat>
    <chartFormat chart="56" format="3" series="1">
      <pivotArea type="data" outline="0" fieldPosition="0">
        <references count="1">
          <reference field="4294967294" count="1" selected="0">
            <x v="3"/>
          </reference>
        </references>
      </pivotArea>
    </chartFormat>
    <chartFormat chart="56" format="4" series="1">
      <pivotArea type="data" outline="0" fieldPosition="0">
        <references count="1">
          <reference field="4294967294" count="1" selected="0">
            <x v="4"/>
          </reference>
        </references>
      </pivotArea>
    </chartFormat>
    <chartFormat chart="56" format="5" series="1">
      <pivotArea type="data" outline="0" fieldPosition="0">
        <references count="1">
          <reference field="4294967294" count="1" selected="0">
            <x v="5"/>
          </reference>
        </references>
      </pivotArea>
    </chartFormat>
    <chartFormat chart="56" format="6" series="1">
      <pivotArea type="data" outline="0" fieldPosition="0">
        <references count="1">
          <reference field="4294967294" count="1" selected="0">
            <x v="6"/>
          </reference>
        </references>
      </pivotArea>
    </chartFormat>
    <chartFormat chart="60"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1"/>
          </reference>
        </references>
      </pivotArea>
    </chartFormat>
    <chartFormat chart="60" format="2" series="1">
      <pivotArea type="data" outline="0" fieldPosition="0">
        <references count="1">
          <reference field="4294967294" count="1" selected="0">
            <x v="2"/>
          </reference>
        </references>
      </pivotArea>
    </chartFormat>
    <chartFormat chart="60" format="3" series="1">
      <pivotArea type="data" outline="0" fieldPosition="0">
        <references count="1">
          <reference field="4294967294" count="1" selected="0">
            <x v="3"/>
          </reference>
        </references>
      </pivotArea>
    </chartFormat>
    <chartFormat chart="60" format="4" series="1">
      <pivotArea type="data" outline="0" fieldPosition="0">
        <references count="1">
          <reference field="4294967294" count="1" selected="0">
            <x v="4"/>
          </reference>
        </references>
      </pivotArea>
    </chartFormat>
    <chartFormat chart="60" format="5" series="1">
      <pivotArea type="data" outline="0" fieldPosition="0">
        <references count="1">
          <reference field="4294967294" count="1" selected="0">
            <x v="5"/>
          </reference>
        </references>
      </pivotArea>
    </chartFormat>
    <chartFormat chart="60" format="6" series="1">
      <pivotArea type="data" outline="0" fieldPosition="0">
        <references count="1">
          <reference field="4294967294" count="1" selected="0">
            <x v="6"/>
          </reference>
        </references>
      </pivotArea>
    </chartFormat>
    <chartFormat chart="63" format="7" series="1">
      <pivotArea type="data" outline="0" fieldPosition="0">
        <references count="1">
          <reference field="4294967294" count="1" selected="0">
            <x v="0"/>
          </reference>
        </references>
      </pivotArea>
    </chartFormat>
    <chartFormat chart="63" format="8" series="1">
      <pivotArea type="data" outline="0" fieldPosition="0">
        <references count="1">
          <reference field="4294967294" count="1" selected="0">
            <x v="1"/>
          </reference>
        </references>
      </pivotArea>
    </chartFormat>
    <chartFormat chart="63" format="9" series="1">
      <pivotArea type="data" outline="0" fieldPosition="0">
        <references count="1">
          <reference field="4294967294" count="1" selected="0">
            <x v="2"/>
          </reference>
        </references>
      </pivotArea>
    </chartFormat>
    <chartFormat chart="63" format="10" series="1">
      <pivotArea type="data" outline="0" fieldPosition="0">
        <references count="1">
          <reference field="4294967294" count="1" selected="0">
            <x v="3"/>
          </reference>
        </references>
      </pivotArea>
    </chartFormat>
    <chartFormat chart="63" format="11" series="1">
      <pivotArea type="data" outline="0" fieldPosition="0">
        <references count="1">
          <reference field="4294967294" count="1" selected="0">
            <x v="4"/>
          </reference>
        </references>
      </pivotArea>
    </chartFormat>
    <chartFormat chart="63" format="12" series="1">
      <pivotArea type="data" outline="0" fieldPosition="0">
        <references count="1">
          <reference field="4294967294" count="1" selected="0">
            <x v="5"/>
          </reference>
        </references>
      </pivotArea>
    </chartFormat>
    <chartFormat chart="63" format="13" series="1">
      <pivotArea type="data" outline="0" fieldPosition="0">
        <references count="1">
          <reference field="4294967294" count="1" selected="0">
            <x v="6"/>
          </reference>
        </references>
      </pivotArea>
    </chartFormat>
    <chartFormat chart="64" format="14" series="1">
      <pivotArea type="data" outline="0" fieldPosition="0">
        <references count="1">
          <reference field="4294967294" count="1" selected="0">
            <x v="0"/>
          </reference>
        </references>
      </pivotArea>
    </chartFormat>
    <chartFormat chart="64" format="15" series="1">
      <pivotArea type="data" outline="0" fieldPosition="0">
        <references count="1">
          <reference field="4294967294" count="1" selected="0">
            <x v="1"/>
          </reference>
        </references>
      </pivotArea>
    </chartFormat>
    <chartFormat chart="64" format="16" series="1">
      <pivotArea type="data" outline="0" fieldPosition="0">
        <references count="1">
          <reference field="4294967294" count="1" selected="0">
            <x v="2"/>
          </reference>
        </references>
      </pivotArea>
    </chartFormat>
    <chartFormat chart="64" format="17" series="1">
      <pivotArea type="data" outline="0" fieldPosition="0">
        <references count="1">
          <reference field="4294967294" count="1" selected="0">
            <x v="3"/>
          </reference>
        </references>
      </pivotArea>
    </chartFormat>
    <chartFormat chart="64" format="18" series="1">
      <pivotArea type="data" outline="0" fieldPosition="0">
        <references count="1">
          <reference field="4294967294" count="1" selected="0">
            <x v="4"/>
          </reference>
        </references>
      </pivotArea>
    </chartFormat>
    <chartFormat chart="64" format="19" series="1">
      <pivotArea type="data" outline="0" fieldPosition="0">
        <references count="1">
          <reference field="4294967294" count="1" selected="0">
            <x v="5"/>
          </reference>
        </references>
      </pivotArea>
    </chartFormat>
    <chartFormat chart="64" format="20" series="1">
      <pivotArea type="data" outline="0" fieldPosition="0">
        <references count="1">
          <reference field="4294967294" count="1" selected="0">
            <x v="6"/>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TA_Daily_Ridership 1].[Day Name].&amp;[Friday]"/>
      </members>
    </pivotHierarchy>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ubways: Total Estimated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atio of Subway to Bridges &amp; Tunnels Traffic"/>
    <pivotHierarchy dragToData="1" caption="Average of Ratio of Subway to Bridges &amp; Tunnels Traffic"/>
    <pivotHierarchy dragToData="1"/>
    <pivotHierarchy dragToData="1"/>
    <pivotHierarchy dragToData="1"/>
    <pivotHierarchy dragToData="1"/>
    <pivotHierarchy dragToData="1"/>
    <pivotHierarchy dragToData="1" caption="Average of Bridges and Tunnels: % of Comparable Pre-Pandemic Day"/>
  </pivotHierarchies>
  <pivotTableStyleInfo name="PivotStyleLight16" showRowHeaders="1" showColHeaders="1" showRowStripes="0" showColStripes="0" showLastColumn="1"/>
  <rowHierarchiesUsage count="2">
    <rowHierarchyUsage hierarchyUsage="34"/>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82CE45-00AF-423C-9CC4-B8AD4BB554A8}" name="PivotTable8" cacheId="178" applyNumberFormats="0" applyBorderFormats="0" applyFontFormats="0" applyPatternFormats="0" applyAlignmentFormats="0" applyWidthHeightFormats="1" dataCaption="Values" tag="d4374e4a-c5a7-4153-98de-0dfdc702331f" updatedVersion="8" minRefreshableVersion="3" useAutoFormatting="1" subtotalHiddenItems="1" itemPrintTitles="1" createdVersion="8" indent="0" outline="1" outlineData="1" multipleFieldFilters="0" chartFormat="33">
  <location ref="A96:C102" firstHeaderRow="0" firstDataRow="1" firstDataCol="1"/>
  <pivotFields count="4">
    <pivotField allDrilled="1" subtotalTop="0" showAll="0" sortType="ascending" defaultSubtotal="0" defaultAttributeDrillState="1">
      <items count="12">
        <item x="10"/>
        <item x="11"/>
        <item x="0"/>
        <item x="1"/>
        <item x="2"/>
        <item x="3"/>
        <item x="4"/>
        <item x="5"/>
        <item x="6"/>
        <item x="7"/>
        <item x="8"/>
        <item x="9"/>
      </items>
    </pivotField>
    <pivotField dataField="1" subtotalTop="0" showAll="0" defaultSubtotal="0"/>
    <pivotField dataField="1" subtotalTop="0" showAll="0" defaultSubtotal="0"/>
    <pivotField axis="axisRow" allDrilled="1" subtotalTop="0" showAll="0" dataSourceSort="1" defaultSubtotal="0">
      <items count="5">
        <item x="0" e="0"/>
        <item x="1" e="0"/>
        <item x="2" e="0"/>
        <item x="3" e="0"/>
        <item x="4" e="0"/>
      </items>
    </pivotField>
  </pivotFields>
  <rowFields count="1">
    <field x="3"/>
  </rowFields>
  <rowItems count="6">
    <i>
      <x/>
    </i>
    <i>
      <x v="1"/>
    </i>
    <i>
      <x v="2"/>
    </i>
    <i>
      <x v="3"/>
    </i>
    <i>
      <x v="4"/>
    </i>
    <i t="grand">
      <x/>
    </i>
  </rowItems>
  <colFields count="1">
    <field x="-2"/>
  </colFields>
  <colItems count="2">
    <i>
      <x/>
    </i>
    <i i="1">
      <x v="1"/>
    </i>
  </colItems>
  <dataFields count="2">
    <dataField name="Sum of Metro-North: Total Estimated Ridership" fld="1" baseField="0" baseItem="0" numFmtId="164"/>
    <dataField name="Sum of Access-A-Ride: Total Scheduled Trips" fld="2" baseField="0" baseItem="0" numFmtId="164"/>
  </dataFields>
  <chartFormats count="6">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caption="Average of Metro-North: % of Comparable Pre-Pandemic Day"/>
    <pivotHierarchy dragToData="1" caption="Average of Access-A-Ride: % of Comparable Pre-Pandemic Da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13F80A-AAAC-4D6A-82D2-151505C40894}" name="PivotTable4" cacheId="190" applyNumberFormats="0" applyBorderFormats="0" applyFontFormats="0" applyPatternFormats="0" applyAlignmentFormats="0" applyWidthHeightFormats="1" dataCaption="Values" tag="bd59bbcf-4482-4e9d-a062-9e301d92e15c" updatedVersion="8" minRefreshableVersion="3" useAutoFormatting="1" subtotalHiddenItems="1" itemPrintTitles="1" createdVersion="8" indent="0" outline="1" outlineData="1" multipleFieldFilters="0" chartFormat="13">
  <location ref="A23:B3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4"/>
    </i>
    <i>
      <x v="5"/>
    </i>
    <i>
      <x/>
    </i>
    <i>
      <x v="1"/>
    </i>
    <i>
      <x v="2"/>
    </i>
    <i>
      <x v="3"/>
    </i>
    <i t="grand">
      <x/>
    </i>
  </rowItems>
  <colItems count="1">
    <i/>
  </colItems>
  <dataFields count="1">
    <dataField name="Sum of Total Ridership" fld="1" baseField="0" baseItem="4" numFmtId="164"/>
  </dataFields>
  <chartFormats count="1">
    <chartFormat chart="11"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11DDC3-42CC-42DF-ACBA-30BFA51345D7}" name="PivotTable11" cacheId="6" applyNumberFormats="0" applyBorderFormats="0" applyFontFormats="0" applyPatternFormats="0" applyAlignmentFormats="0" applyWidthHeightFormats="1" dataCaption="Values" tag="06dfe842-e476-4cac-b5a6-6937f59c5c43" updatedVersion="8" minRefreshableVersion="3" useAutoFormatting="1" subtotalHiddenItems="1" itemPrintTitles="1" createdVersion="8" indent="0" outline="1" outlineData="1" multipleFieldFilters="0" chartFormat="51">
  <location ref="A80:B93" firstHeaderRow="1" firstDataRow="1" firstDataCol="1"/>
  <pivotFields count="3">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Ratio of Subway to Bridges &amp; Tunnels Traffic" fld="2" subtotal="average" baseField="0" baseItem="0" numFmtId="2"/>
  </dataFields>
  <chartFormats count="1">
    <chartFormat chart="50"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TA_Daily_Ridership 1].[Day Name].&amp;[Friday]"/>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atio of Subway to Bridges &amp; Tunnels Traffic"/>
    <pivotHierarchy dragToData="1" caption="Average of Ratio of Subway to Bridges &amp; Tunnels Traffic"/>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006048-5852-4F5E-AB25-3203195378E5}" name="PivotTable3" cacheId="193" applyNumberFormats="0" applyBorderFormats="0" applyFontFormats="0" applyPatternFormats="0" applyAlignmentFormats="0" applyWidthHeightFormats="1" dataCaption="Values" tag="ee995535-52a1-4d84-98bd-87b22773611e" updatedVersion="8" minRefreshableVersion="3" useAutoFormatting="1" subtotalHiddenItems="1" itemPrintTitles="1" createdVersion="8" indent="0" outline="1" outlineData="1" multipleFieldFilters="0" chartFormat="25">
  <location ref="A33:B46"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9"/>
    </i>
    <i>
      <x v="8"/>
    </i>
    <i>
      <x v="2"/>
    </i>
    <i>
      <x v="10"/>
    </i>
    <i>
      <x v="1"/>
    </i>
    <i>
      <x v="11"/>
    </i>
    <i>
      <x v="5"/>
    </i>
    <i>
      <x v="7"/>
    </i>
    <i>
      <x v="4"/>
    </i>
    <i>
      <x v="6"/>
    </i>
    <i>
      <x/>
    </i>
    <i>
      <x v="3"/>
    </i>
    <i t="grand">
      <x/>
    </i>
  </rowItems>
  <colItems count="1">
    <i/>
  </colItems>
  <dataFields count="1">
    <dataField name="Average of Total Ridership" fld="1" subtotal="average" baseField="0" baseItem="0"/>
  </dataFields>
  <chartFormats count="2">
    <chartFormat chart="2"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1D18CF-5577-4D19-9B18-DC2E43D72BE3}" name="PivotTable10" cacheId="181" applyNumberFormats="0" applyBorderFormats="0" applyFontFormats="0" applyPatternFormats="0" applyAlignmentFormats="0" applyWidthHeightFormats="1" dataCaption="Values" tag="06dfe842-e476-4cac-b5a6-6937f59c5c43" updatedVersion="8" minRefreshableVersion="3" useAutoFormatting="1" subtotalHiddenItems="1" itemPrintTitles="1" createdVersion="8" indent="0" outline="1" outlineData="1" multipleFieldFilters="0" chartFormat="39">
  <location ref="A65:C71" firstHeaderRow="0" firstDataRow="1" firstDataCol="1"/>
  <pivotFields count="6">
    <pivotField axis="axisRow" allDrilled="1" subtotalTop="0" showAll="0" sortType="ascending" defaultSubtotal="0">
      <items count="12">
        <item x="10" e="0"/>
        <item x="11" e="0"/>
        <item x="0" e="0"/>
        <item x="1" e="0"/>
        <item x="2" e="0"/>
        <item x="3" e="0"/>
        <item x="4" e="0"/>
        <item x="5" e="0"/>
        <item x="6" e="0"/>
        <item x="7" e="0"/>
        <item x="8" e="0"/>
        <item x="9" e="0"/>
      </items>
    </pivotField>
    <pivotField axis="axisRow" allDrilled="1" subtotalTop="0" showAll="0" dataSourceSort="1" defaultSubtotal="0" defaultAttributeDrillState="1">
      <items count="1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5">
        <item x="0" e="0"/>
        <item x="1" e="0"/>
        <item x="2" e="0"/>
        <item x="3" e="0"/>
        <item x="4" e="0"/>
      </items>
    </pivotField>
    <pivotField dataField="1" subtotalTop="0" showAll="0" defaultSubtotal="0"/>
    <pivotField dataField="1" subtotalTop="0" showAll="0" defaultSubtotal="0"/>
  </pivotFields>
  <rowFields count="4">
    <field x="3"/>
    <field x="2"/>
    <field x="0"/>
    <field x="1"/>
  </rowFields>
  <rowItems count="6">
    <i>
      <x/>
    </i>
    <i>
      <x v="1"/>
    </i>
    <i>
      <x v="2"/>
    </i>
    <i>
      <x v="3"/>
    </i>
    <i>
      <x v="4"/>
    </i>
    <i t="grand">
      <x/>
    </i>
  </rowItems>
  <colFields count="1">
    <field x="-2"/>
  </colFields>
  <colItems count="2">
    <i>
      <x/>
    </i>
    <i i="1">
      <x v="1"/>
    </i>
  </colItems>
  <dataFields count="2">
    <dataField name="Sum of Subways: Total Estimated Ridership" fld="4" baseField="0" baseItem="0" numFmtId="164"/>
    <dataField name="Sum of Buses: Total Estimated Ridership" fld="5" baseField="0" baseItem="0" numFmtId="164"/>
  </dataFields>
  <chartFormats count="2">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ider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4"/>
    <rowHierarchyUsage hierarchyUsage="35"/>
    <rowHierarchyUsage hierarchyUsage="36"/>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A_Daily_Ridership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CEE3F34-148B-47F9-B9CE-34572125599C}" autoFormatId="16" applyNumberFormats="0" applyBorderFormats="0" applyFontFormats="0" applyPatternFormats="0" applyAlignmentFormats="0" applyWidthHeightFormats="0">
  <queryTableRefresh nextId="23" unboundColumnsRight="5">
    <queryTableFields count="21">
      <queryTableField id="1" name="Date" tableColumnId="1"/>
      <queryTableField id="2" name="Subways: Total Estimated Ridership" tableColumnId="2"/>
      <queryTableField id="3" name="Subways: % of Comparable Pre-Pandemic Day" tableColumnId="3"/>
      <queryTableField id="4" name="Buses: Total Estimated Ridership" tableColumnId="4"/>
      <queryTableField id="5" name="Buses: % of Comparable Pre-Pandemic Day" tableColumnId="5"/>
      <queryTableField id="6" name="LIRR: Total Estimated Ridership" tableColumnId="6"/>
      <queryTableField id="7" name="LIRR: % of Comparable Pre-Pandemic Day" tableColumnId="7"/>
      <queryTableField id="8" name="Metro-North: Total Estimated Ridership" tableColumnId="8"/>
      <queryTableField id="9" name="Metro-North: % of Comparable Pre-Pandemic Day" tableColumnId="9"/>
      <queryTableField id="10" name="Access-A-Ride: Total Scheduled Trips" tableColumnId="10"/>
      <queryTableField id="11" name="Access-A-Ride: % of Comparable Pre-Pandemic Day" tableColumnId="11"/>
      <queryTableField id="12" name="Bridges and Tunnels: Total Traffic" tableColumnId="12"/>
      <queryTableField id="13" name="Bridges and Tunnels: % of Comparable Pre-Pandemic Day" tableColumnId="13"/>
      <queryTableField id="14" name="Staten Island Railway: Total Estimated Ridership" tableColumnId="14"/>
      <queryTableField id="15" name="Staten Island Railway: % of Comparable Pre-Pandemic Day" tableColumnId="15"/>
      <queryTableField id="16" name="Day Name" tableColumnId="16"/>
      <queryTableField id="17" dataBound="0" tableColumnId="17"/>
      <queryTableField id="18" dataBound="0" tableColumnId="18"/>
      <queryTableField id="20" dataBound="0" tableColumnId="20"/>
      <queryTableField id="21" dataBound="0" tableColumnId="21"/>
      <queryTableField id="22" dataBound="0" tableColumnId="19"/>
    </queryTableFields>
  </queryTableRefresh>
  <extLst>
    <ext xmlns:x15="http://schemas.microsoft.com/office/spreadsheetml/2010/11/main" uri="{883FBD77-0823-4a55-B5E3-86C4891E6966}">
      <x15:queryTable sourceDataName="Query - MTA_Daily_Ridershi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0FC7B02-598C-497F-BC4C-3703F0E82296}" sourceName="[MTA_Daily_Ridership 1].[Date (Month)]">
  <pivotTables>
    <pivotTable tabId="3" name="PivotTable4"/>
    <pivotTable tabId="3" name="PivotTable3"/>
  </pivotTables>
  <data>
    <olap pivotCacheId="329994678">
      <levels count="2">
        <level uniqueName="[MTA_Daily_Ridership 1].[Date (Month)].[(All)]" sourceCaption="(All)" count="0"/>
        <level uniqueName="[MTA_Daily_Ridership 1].[Date (Month)].[Date (Month)]" sourceCaption="Date (Month)" count="12">
          <ranges>
            <range startItem="0">
              <i n="[MTA_Daily_Ridership 1].[Date (Month)].&amp;[Jan]" c="Jan"/>
              <i n="[MTA_Daily_Ridership 1].[Date (Month)].&amp;[Feb]" c="Feb"/>
              <i n="[MTA_Daily_Ridership 1].[Date (Month)].&amp;[Mar]" c="Mar"/>
              <i n="[MTA_Daily_Ridership 1].[Date (Month)].&amp;[Apr]" c="Apr"/>
              <i n="[MTA_Daily_Ridership 1].[Date (Month)].&amp;[May]" c="May"/>
              <i n="[MTA_Daily_Ridership 1].[Date (Month)].&amp;[Jun]" c="Jun"/>
              <i n="[MTA_Daily_Ridership 1].[Date (Month)].&amp;[Jul]" c="Jul"/>
              <i n="[MTA_Daily_Ridership 1].[Date (Month)].&amp;[Aug]" c="Aug"/>
              <i n="[MTA_Daily_Ridership 1].[Date (Month)].&amp;[Sep]" c="Sep"/>
              <i n="[MTA_Daily_Ridership 1].[Date (Month)].&amp;[Oct]" c="Oct"/>
              <i n="[MTA_Daily_Ridership 1].[Date (Month)].&amp;[Nov]" c="Nov"/>
              <i n="[MTA_Daily_Ridership 1].[Date (Month)].&amp;[Dec]" c="Dec"/>
            </range>
          </ranges>
        </level>
      </levels>
      <selections count="1">
        <selection n="[MTA_Daily_Ridership 1].[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9ACC1F1-B95B-4E88-8532-C94650916263}" sourceName="[MTA_Daily_Ridership 1].[Date (Year)]">
  <pivotTables>
    <pivotTable tabId="3" name="PivotTable9"/>
    <pivotTable tabId="3" name="PivotTable12"/>
    <pivotTable tabId="3" name="PivotTable8"/>
    <pivotTable tabId="3" name="PivotTable10"/>
  </pivotTables>
  <data>
    <olap pivotCacheId="329994678">
      <levels count="2">
        <level uniqueName="[MTA_Daily_Ridership 1].[Date (Year)].[(All)]" sourceCaption="(All)" count="0"/>
        <level uniqueName="[MTA_Daily_Ridership 1].[Date (Year)].[Date (Year)]" sourceCaption="Date (Year)" count="5">
          <ranges>
            <range startItem="0">
              <i n="[MTA_Daily_Ridership 1].[Date (Year)].&amp;[2020]" c="2020"/>
              <i n="[MTA_Daily_Ridership 1].[Date (Year)].&amp;[2021]" c="2021"/>
              <i n="[MTA_Daily_Ridership 1].[Date (Year)].&amp;[2022]" c="2022"/>
              <i n="[MTA_Daily_Ridership 1].[Date (Year)].&amp;[2023]" c="2023"/>
              <i n="[MTA_Daily_Ridership 1].[Date (Year)].&amp;[2024]" c="2024"/>
            </range>
          </ranges>
        </level>
      </levels>
      <selections count="1">
        <selection n="[MTA_Daily_Ridership 1].[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3A91A22-E593-411F-A94A-065AAFAD701F}" cache="Slicer_Date__Month" caption=" Month" level="1" style="SlicerStyleDark3" rowHeight="241300"/>
  <slicer name="Date (Year)" xr10:uid="{BDE10ED6-D0A1-497E-9703-446BBF1CF061}" cache="Slicer_Date__Year" caption="Date (Year)" level="1" style="SlicerStyleDark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D0E951-F3C0-419D-8ADD-790C3F562329}" name="Table3" displayName="Table3" ref="A1:E1800" totalsRowShown="0">
  <autoFilter ref="A1:E1800" xr:uid="{4FD0E951-F3C0-419D-8ADD-790C3F562329}">
    <filterColumn colId="0">
      <filters>
        <dateGroupItem year="2025" dateTimeGrouping="year"/>
        <dateGroupItem year="2024" month="11" dateTimeGrouping="month"/>
        <dateGroupItem year="2024" month="12" dateTimeGrouping="month"/>
      </filters>
    </filterColumn>
  </autoFilter>
  <tableColumns count="5">
    <tableColumn id="1" xr3:uid="{B3AFF5DD-D988-48DC-BA29-89279E83F67C}" name="Date" dataDxfId="9"/>
    <tableColumn id="2" xr3:uid="{3F8ECA43-DAB9-4F15-BA03-4DE59E8A29C1}" name="Subways: Total Estimated Ridership"/>
    <tableColumn id="3" xr3:uid="{EFF0BE79-4F7A-47C5-97C6-1BFDD513AE8F}" name="Forecast(Subways: Total Estimated Ridership)">
      <calculatedColumnFormula>_xlfn.FORECAST.ETS(A2,$B$2:$B$1707,$A$2:$A$1707,1,1)</calculatedColumnFormula>
    </tableColumn>
    <tableColumn id="4" xr3:uid="{9B2EBC76-C832-43B0-B4EA-1575EDD0813D}" name="Lower Confidence Bound(Subways: Total Estimated Ridership)" dataDxfId="8">
      <calculatedColumnFormula>C2-_xlfn.FORECAST.ETS.CONFINT(A2,$B$2:$B$1707,$A$2:$A$1707,0.95,1,1)</calculatedColumnFormula>
    </tableColumn>
    <tableColumn id="5" xr3:uid="{66BB6C17-8F18-4220-A433-311D56C1D8FB}" name="Upper Confidence Bound(Subways: Total Estimated Ridership)" dataDxfId="7">
      <calculatedColumnFormula>C2+_xlfn.FORECAST.ETS.CONFINT(A2,$B$2:$B$1707,$A$2:$A$1707,0.95,1,1)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E52B4A-BA5D-4C90-AA79-0795BE51A781}" name="MTA_Daily_Ridership" displayName="MTA_Daily_Ridership" ref="A1:U1708" tableType="queryTable" totalsRowCount="1">
  <autoFilter ref="A1:U1707" xr:uid="{47E52B4A-BA5D-4C90-AA79-0795BE51A781}"/>
  <tableColumns count="21">
    <tableColumn id="1" xr3:uid="{A5192423-149C-49D7-A74D-CFFE91F3190A}" uniqueName="1" name="Date" queryTableFieldId="1" dataDxfId="6"/>
    <tableColumn id="2" xr3:uid="{1536C6E2-76D3-4F60-B169-09CCE6B50FAE}" uniqueName="2" name="Subways: Total Estimated Ridership" queryTableFieldId="2"/>
    <tableColumn id="3" xr3:uid="{702F60D1-1443-4B5D-B7EE-7B1BFC6C90C0}" uniqueName="3" name="Subways: % of Comparable Pre-Pandemic Day" queryTableFieldId="3"/>
    <tableColumn id="4" xr3:uid="{90843DDF-539B-4667-B6EC-A5B11FA19E74}" uniqueName="4" name="Buses: Total Estimated Ridership" queryTableFieldId="4"/>
    <tableColumn id="5" xr3:uid="{11A9F7C3-8813-4C7D-8ECB-D421D1D5DFD3}" uniqueName="5" name="Buses: % of Comparable Pre-Pandemic Day" queryTableFieldId="5"/>
    <tableColumn id="6" xr3:uid="{D5FC2659-6B7B-4CC3-AB20-191C7F7A4CC8}" uniqueName="6" name="LIRR: Total Estimated Ridership" queryTableFieldId="6"/>
    <tableColumn id="7" xr3:uid="{061F23D1-6C4D-4A38-B4AC-40DA7C0A658B}" uniqueName="7" name="LIRR: % of Comparable Pre-Pandemic Day" queryTableFieldId="7"/>
    <tableColumn id="8" xr3:uid="{D42C5F17-A971-44E9-A828-847DD5B25C0F}" uniqueName="8" name="Metro-North: Total Estimated Ridership" queryTableFieldId="8"/>
    <tableColumn id="9" xr3:uid="{F992948A-499E-4D02-8147-89FF4D0A515F}" uniqueName="9" name="Metro-North: % of Comparable Pre-Pandemic Day" queryTableFieldId="9"/>
    <tableColumn id="10" xr3:uid="{34E76699-EAB3-4641-90E7-A13A43B551AB}" uniqueName="10" name="Access-A-Ride: Total Scheduled Trips" queryTableFieldId="10"/>
    <tableColumn id="11" xr3:uid="{85A6A55E-1262-48C0-82CD-2BDACD69DA3A}" uniqueName="11" name="Access-A-Ride: % of Comparable Pre-Pandemic Day" queryTableFieldId="11"/>
    <tableColumn id="12" xr3:uid="{F0C15ACE-470B-4A9A-BC84-8A7086AC5E7A}" uniqueName="12" name="Bridges and Tunnels: Total Traffic" queryTableFieldId="12"/>
    <tableColumn id="13" xr3:uid="{B792FAEB-9EDD-490C-BCEE-D438F7358DE8}" uniqueName="13" name="Bridges and Tunnels: % of Comparable Pre-Pandemic Day" queryTableFieldId="13"/>
    <tableColumn id="14" xr3:uid="{713B6246-0D0B-41FB-B456-FCF7EF7461C6}" uniqueName="14" name="Staten Island Railway: Total Estimated Ridership" queryTableFieldId="14"/>
    <tableColumn id="15" xr3:uid="{BD7CC6A5-ED5B-4769-B32F-356475638FE2}" uniqueName="15" name="Staten Island Railway: % of Comparable Pre-Pandemic Day" queryTableFieldId="15"/>
    <tableColumn id="16" xr3:uid="{F5969A1B-45DA-4FC6-949F-B920556184EF}" uniqueName="16" name="Day Name" queryTableFieldId="16" dataDxfId="5"/>
    <tableColumn id="17" xr3:uid="{8ECC8D78-72D8-4200-AB72-8ED87ADE286D}" uniqueName="17" name="Day type" queryTableFieldId="17" dataDxfId="4">
      <calculatedColumnFormula>_xlfn.IFS(OR(MTA_Daily_Ridership[[#This Row],[Day Name]]="Saturday",MTA_Daily_Ridership[[#This Row],[Day Name]]="Sunday"),"Weekend",TRUE,"Weekday")</calculatedColumnFormula>
    </tableColumn>
    <tableColumn id="18" xr3:uid="{E9A65130-64D1-4369-A1AC-6800D5C123C5}" uniqueName="18" name="Total Ridership" totalsRowFunction="custom" queryTableFieldId="18" dataDxfId="3">
      <calculatedColumnFormula>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calculatedColumnFormula>
      <totalsRowFormula>SUM(R:R)</totalsRowFormula>
    </tableColumn>
    <tableColumn id="20" xr3:uid="{8A72335E-5266-45A2-AFCE-EB68F5295399}" uniqueName="20" name="% Change" queryTableFieldId="20" dataDxfId="2">
      <calculatedColumnFormula>(MTA_Daily_Ridership[[#This Row],[Subways: % of Comparable Pre-Pandemic Day]]-100)/100</calculatedColumnFormula>
    </tableColumn>
    <tableColumn id="21" xr3:uid="{8CD196AC-A30B-4B2A-9F2A-FF921798BFBB}" uniqueName="21" name="Ratio of Subway to Bridges &amp; Tunnels Traffic" queryTableFieldId="21" dataDxfId="1">
      <calculatedColumnFormula>MTA_Daily_Ridership[[#This Row],[Subways: Total Estimated Ridership]]/MTA_Daily_Ridership[[#This Row],[Bridges and Tunnels: Total Traffic]]</calculatedColumnFormula>
    </tableColumn>
    <tableColumn id="19" xr3:uid="{2534A2E9-8A41-40F4-AEB5-73964CEA0E3B}" uniqueName="19" name="Moving Average Subway"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CD99-CE06-4AA4-8258-A7A85088AAC0}">
  <dimension ref="A3:H125"/>
  <sheetViews>
    <sheetView workbookViewId="0">
      <selection activeCell="C13" sqref="C13"/>
    </sheetView>
  </sheetViews>
  <sheetFormatPr defaultRowHeight="15" x14ac:dyDescent="0.25"/>
  <cols>
    <col min="1" max="1" width="13.140625" bestFit="1" customWidth="1"/>
    <col min="2" max="2" width="24.7109375" bestFit="1" customWidth="1"/>
    <col min="3" max="4" width="37.140625" bestFit="1" customWidth="1"/>
    <col min="5" max="5" width="41" bestFit="1" customWidth="1"/>
    <col min="6" max="6" width="37.5703125" bestFit="1" customWidth="1"/>
    <col min="7" max="7" width="51.28515625" bestFit="1" customWidth="1"/>
    <col min="8" max="8" width="35.7109375" bestFit="1" customWidth="1"/>
    <col min="9" max="56" width="16.28515625" bestFit="1" customWidth="1"/>
    <col min="57" max="57" width="11.28515625" bestFit="1" customWidth="1"/>
    <col min="58" max="1706" width="16.28515625" bestFit="1" customWidth="1"/>
    <col min="1707" max="1707" width="11.28515625" bestFit="1" customWidth="1"/>
  </cols>
  <sheetData>
    <row r="3" spans="1:8" x14ac:dyDescent="0.25">
      <c r="A3" t="s">
        <v>0</v>
      </c>
      <c r="B3" t="s">
        <v>0</v>
      </c>
      <c r="C3" t="s">
        <v>1</v>
      </c>
    </row>
    <row r="4" spans="1:8" x14ac:dyDescent="0.25">
      <c r="A4">
        <v>7930759337</v>
      </c>
      <c r="B4" s="21">
        <v>7930759337</v>
      </c>
      <c r="C4" s="20">
        <v>7930759337</v>
      </c>
    </row>
    <row r="11" spans="1:8" x14ac:dyDescent="0.25">
      <c r="A11" t="s">
        <v>2</v>
      </c>
      <c r="B11" t="s">
        <v>3</v>
      </c>
      <c r="C11" t="s">
        <v>4</v>
      </c>
      <c r="D11" t="s">
        <v>5</v>
      </c>
      <c r="E11" t="s">
        <v>6</v>
      </c>
      <c r="F11" t="s">
        <v>7</v>
      </c>
      <c r="G11" t="s">
        <v>8</v>
      </c>
      <c r="H11" t="s">
        <v>0</v>
      </c>
    </row>
    <row r="12" spans="1:8" x14ac:dyDescent="0.25">
      <c r="A12">
        <v>4280447795</v>
      </c>
      <c r="B12">
        <v>1717716966</v>
      </c>
      <c r="C12">
        <v>231947958</v>
      </c>
      <c r="D12">
        <v>195999394</v>
      </c>
      <c r="E12">
        <v>37432255</v>
      </c>
      <c r="F12">
        <v>7556480</v>
      </c>
      <c r="G12">
        <v>1459658489</v>
      </c>
      <c r="H12">
        <v>7930759337</v>
      </c>
    </row>
    <row r="13" spans="1:8" x14ac:dyDescent="0.25">
      <c r="B13" t="s">
        <v>9</v>
      </c>
      <c r="C13" t="s">
        <v>10</v>
      </c>
      <c r="D13" s="3" t="s">
        <v>11</v>
      </c>
      <c r="E13" s="3"/>
      <c r="F13" s="3"/>
    </row>
    <row r="14" spans="1:8" x14ac:dyDescent="0.25">
      <c r="A14" t="s">
        <v>12</v>
      </c>
      <c r="B14">
        <f>A12</f>
        <v>4280447795</v>
      </c>
      <c r="C14" s="11">
        <f>(B14/$B$21)*100</f>
        <v>53.972735940051642</v>
      </c>
      <c r="D14" s="12">
        <f>C14/100</f>
        <v>0.53972735940051642</v>
      </c>
    </row>
    <row r="15" spans="1:8" x14ac:dyDescent="0.25">
      <c r="A15" t="s">
        <v>13</v>
      </c>
      <c r="B15">
        <f>B12</f>
        <v>1717716966</v>
      </c>
      <c r="C15" s="11">
        <f t="shared" ref="C15:C21" si="0">(B15/$B$21)*100</f>
        <v>21.658921838495324</v>
      </c>
      <c r="D15" s="12">
        <f t="shared" ref="D15:D21" si="1">C15/100</f>
        <v>0.21658921838495324</v>
      </c>
    </row>
    <row r="16" spans="1:8" x14ac:dyDescent="0.25">
      <c r="A16" t="s">
        <v>14</v>
      </c>
      <c r="B16">
        <f>C12</f>
        <v>231947958</v>
      </c>
      <c r="C16" s="11">
        <f t="shared" si="0"/>
        <v>2.9246626728146299</v>
      </c>
      <c r="D16" s="12">
        <f t="shared" si="1"/>
        <v>2.9246626728146298E-2</v>
      </c>
    </row>
    <row r="17" spans="1:4" x14ac:dyDescent="0.25">
      <c r="A17" t="s">
        <v>15</v>
      </c>
      <c r="B17">
        <f>D12</f>
        <v>195999394</v>
      </c>
      <c r="C17" s="11">
        <f t="shared" si="0"/>
        <v>2.4713824448762236</v>
      </c>
      <c r="D17" s="12">
        <f t="shared" si="1"/>
        <v>2.4713824448762235E-2</v>
      </c>
    </row>
    <row r="18" spans="1:4" x14ac:dyDescent="0.25">
      <c r="A18" t="s">
        <v>16</v>
      </c>
      <c r="B18">
        <f>E12</f>
        <v>37432255</v>
      </c>
      <c r="C18" s="11">
        <f t="shared" si="0"/>
        <v>0.47198828522464853</v>
      </c>
      <c r="D18" s="12">
        <f t="shared" si="1"/>
        <v>4.7198828522464851E-3</v>
      </c>
    </row>
    <row r="19" spans="1:4" x14ac:dyDescent="0.25">
      <c r="A19" t="s">
        <v>17</v>
      </c>
      <c r="B19">
        <f>F12</f>
        <v>7556480</v>
      </c>
      <c r="C19" s="11">
        <f t="shared" si="0"/>
        <v>9.5280662026221818E-2</v>
      </c>
      <c r="D19" s="12">
        <f t="shared" si="1"/>
        <v>9.5280662026221816E-4</v>
      </c>
    </row>
    <row r="20" spans="1:4" x14ac:dyDescent="0.25">
      <c r="A20" t="s">
        <v>18</v>
      </c>
      <c r="B20">
        <f>G12</f>
        <v>1459658489</v>
      </c>
      <c r="C20" s="11">
        <f t="shared" si="0"/>
        <v>18.405028156511314</v>
      </c>
      <c r="D20" s="12">
        <f t="shared" si="1"/>
        <v>0.18405028156511313</v>
      </c>
    </row>
    <row r="21" spans="1:4" x14ac:dyDescent="0.25">
      <c r="A21" t="s">
        <v>19</v>
      </c>
      <c r="B21">
        <f>H12</f>
        <v>7930759337</v>
      </c>
      <c r="C21" s="11">
        <f t="shared" si="0"/>
        <v>100</v>
      </c>
      <c r="D21" s="12">
        <f t="shared" si="1"/>
        <v>1</v>
      </c>
    </row>
    <row r="23" spans="1:4" x14ac:dyDescent="0.25">
      <c r="A23" s="7" t="s">
        <v>20</v>
      </c>
      <c r="B23" t="s">
        <v>0</v>
      </c>
    </row>
    <row r="24" spans="1:4" x14ac:dyDescent="0.25">
      <c r="A24" s="8" t="s">
        <v>21</v>
      </c>
      <c r="B24" s="21">
        <v>1316553396</v>
      </c>
    </row>
    <row r="25" spans="1:4" x14ac:dyDescent="0.25">
      <c r="A25" s="8" t="s">
        <v>22</v>
      </c>
      <c r="B25" s="21">
        <v>1299013952</v>
      </c>
    </row>
    <row r="26" spans="1:4" x14ac:dyDescent="0.25">
      <c r="A26" s="8" t="s">
        <v>23</v>
      </c>
      <c r="B26" s="21">
        <v>1291520213</v>
      </c>
    </row>
    <row r="27" spans="1:4" x14ac:dyDescent="0.25">
      <c r="A27" s="8" t="s">
        <v>24</v>
      </c>
      <c r="B27" s="21">
        <v>1244519045</v>
      </c>
    </row>
    <row r="28" spans="1:4" x14ac:dyDescent="0.25">
      <c r="A28" s="8" t="s">
        <v>25</v>
      </c>
      <c r="B28" s="21">
        <v>1174077370</v>
      </c>
    </row>
    <row r="29" spans="1:4" x14ac:dyDescent="0.25">
      <c r="A29" s="8" t="s">
        <v>26</v>
      </c>
      <c r="B29" s="21">
        <v>877069114</v>
      </c>
    </row>
    <row r="30" spans="1:4" x14ac:dyDescent="0.25">
      <c r="A30" s="8" t="s">
        <v>27</v>
      </c>
      <c r="B30" s="21">
        <v>728006247</v>
      </c>
    </row>
    <row r="31" spans="1:4" x14ac:dyDescent="0.25">
      <c r="A31" s="8" t="s">
        <v>28</v>
      </c>
      <c r="B31" s="21">
        <v>7930759337</v>
      </c>
    </row>
    <row r="33" spans="1:6" x14ac:dyDescent="0.25">
      <c r="A33" s="7" t="s">
        <v>20</v>
      </c>
      <c r="B33" t="s">
        <v>29</v>
      </c>
    </row>
    <row r="34" spans="1:6" x14ac:dyDescent="0.25">
      <c r="A34" s="8" t="s">
        <v>30</v>
      </c>
      <c r="B34" s="27">
        <v>5271293.2967741936</v>
      </c>
    </row>
    <row r="35" spans="1:6" x14ac:dyDescent="0.25">
      <c r="A35" s="8" t="s">
        <v>31</v>
      </c>
      <c r="B35" s="27">
        <v>5078439.8866666667</v>
      </c>
    </row>
    <row r="36" spans="1:6" x14ac:dyDescent="0.25">
      <c r="A36" s="8" t="s">
        <v>32</v>
      </c>
      <c r="B36" s="27">
        <v>4886456.1483870968</v>
      </c>
    </row>
    <row r="37" spans="1:6" x14ac:dyDescent="0.25">
      <c r="A37" s="8" t="s">
        <v>33</v>
      </c>
      <c r="B37" s="27">
        <v>4880648.708333333</v>
      </c>
    </row>
    <row r="38" spans="1:6" x14ac:dyDescent="0.25">
      <c r="A38" s="8" t="s">
        <v>34</v>
      </c>
      <c r="B38" s="27">
        <v>4620935.1504424782</v>
      </c>
    </row>
    <row r="39" spans="1:6" x14ac:dyDescent="0.25">
      <c r="A39" s="8" t="s">
        <v>35</v>
      </c>
      <c r="B39" s="27">
        <v>4611463.3064516131</v>
      </c>
    </row>
    <row r="40" spans="1:6" x14ac:dyDescent="0.25">
      <c r="A40" s="8" t="s">
        <v>36</v>
      </c>
      <c r="B40" s="27">
        <v>4598368.24</v>
      </c>
    </row>
    <row r="41" spans="1:6" x14ac:dyDescent="0.25">
      <c r="A41" s="8" t="s">
        <v>37</v>
      </c>
      <c r="B41" s="27">
        <v>4472759.5677419351</v>
      </c>
    </row>
    <row r="42" spans="1:6" x14ac:dyDescent="0.25">
      <c r="A42" s="8" t="s">
        <v>38</v>
      </c>
      <c r="B42" s="27">
        <v>4433218.4967741938</v>
      </c>
    </row>
    <row r="43" spans="1:6" x14ac:dyDescent="0.25">
      <c r="A43" s="8" t="s">
        <v>39</v>
      </c>
      <c r="B43" s="27">
        <v>4401967.0193548389</v>
      </c>
    </row>
    <row r="44" spans="1:6" x14ac:dyDescent="0.25">
      <c r="A44" s="8" t="s">
        <v>40</v>
      </c>
      <c r="B44" s="27">
        <v>4278129.3951612907</v>
      </c>
    </row>
    <row r="45" spans="1:6" x14ac:dyDescent="0.25">
      <c r="A45" s="8" t="s">
        <v>41</v>
      </c>
      <c r="B45" s="27">
        <v>4212683.0266666664</v>
      </c>
    </row>
    <row r="46" spans="1:6" x14ac:dyDescent="0.25">
      <c r="A46" s="8" t="s">
        <v>28</v>
      </c>
      <c r="B46" s="27">
        <v>4648745.2151230946</v>
      </c>
    </row>
    <row r="48" spans="1:6" x14ac:dyDescent="0.25">
      <c r="A48" t="s">
        <v>42</v>
      </c>
      <c r="B48" t="s">
        <v>43</v>
      </c>
      <c r="C48" t="s">
        <v>44</v>
      </c>
      <c r="D48" t="s">
        <v>45</v>
      </c>
      <c r="E48" t="s">
        <v>46</v>
      </c>
      <c r="F48" t="s">
        <v>47</v>
      </c>
    </row>
    <row r="49" spans="1:6" x14ac:dyDescent="0.25">
      <c r="A49" s="10">
        <v>2509054.9794841735</v>
      </c>
      <c r="B49" s="10">
        <v>1006868.0926143024</v>
      </c>
      <c r="C49" s="10">
        <v>135960.1160609613</v>
      </c>
      <c r="D49" s="10">
        <v>114888.27315357562</v>
      </c>
      <c r="E49" s="10">
        <v>4429.3552168815941</v>
      </c>
      <c r="F49" s="10">
        <v>855602.86576787813</v>
      </c>
    </row>
    <row r="51" spans="1:6" x14ac:dyDescent="0.25">
      <c r="A51" s="7" t="s">
        <v>20</v>
      </c>
      <c r="B51" t="s">
        <v>29</v>
      </c>
    </row>
    <row r="52" spans="1:6" x14ac:dyDescent="0.25">
      <c r="A52" s="8" t="s">
        <v>30</v>
      </c>
      <c r="B52">
        <v>5271293.2967741936</v>
      </c>
    </row>
    <row r="53" spans="1:6" x14ac:dyDescent="0.25">
      <c r="A53" s="8" t="s">
        <v>31</v>
      </c>
      <c r="B53">
        <v>5078439.8866666667</v>
      </c>
    </row>
    <row r="54" spans="1:6" x14ac:dyDescent="0.25">
      <c r="A54" s="8" t="s">
        <v>32</v>
      </c>
      <c r="B54">
        <v>4886456.1483870968</v>
      </c>
    </row>
    <row r="55" spans="1:6" x14ac:dyDescent="0.25">
      <c r="A55" s="8" t="s">
        <v>33</v>
      </c>
      <c r="B55">
        <v>4880648.708333333</v>
      </c>
    </row>
    <row r="56" spans="1:6" x14ac:dyDescent="0.25">
      <c r="A56" s="8" t="s">
        <v>34</v>
      </c>
      <c r="B56">
        <v>4620935.1504424782</v>
      </c>
    </row>
    <row r="57" spans="1:6" x14ac:dyDescent="0.25">
      <c r="A57" s="8" t="s">
        <v>35</v>
      </c>
      <c r="B57">
        <v>4611463.3064516131</v>
      </c>
    </row>
    <row r="58" spans="1:6" x14ac:dyDescent="0.25">
      <c r="A58" s="8" t="s">
        <v>36</v>
      </c>
      <c r="B58">
        <v>4598368.24</v>
      </c>
    </row>
    <row r="59" spans="1:6" x14ac:dyDescent="0.25">
      <c r="A59" s="8" t="s">
        <v>37</v>
      </c>
      <c r="B59">
        <v>4472759.5677419351</v>
      </c>
    </row>
    <row r="60" spans="1:6" x14ac:dyDescent="0.25">
      <c r="A60" s="8" t="s">
        <v>38</v>
      </c>
      <c r="B60">
        <v>4433218.4967741938</v>
      </c>
    </row>
    <row r="61" spans="1:6" x14ac:dyDescent="0.25">
      <c r="A61" s="8" t="s">
        <v>39</v>
      </c>
      <c r="B61">
        <v>4401967.0193548389</v>
      </c>
    </row>
    <row r="62" spans="1:6" x14ac:dyDescent="0.25">
      <c r="A62" s="8" t="s">
        <v>40</v>
      </c>
      <c r="B62">
        <v>4278129.3951612907</v>
      </c>
    </row>
    <row r="63" spans="1:6" x14ac:dyDescent="0.25">
      <c r="A63" s="8" t="s">
        <v>41</v>
      </c>
      <c r="B63">
        <v>4212683.0266666664</v>
      </c>
    </row>
    <row r="64" spans="1:6" x14ac:dyDescent="0.25">
      <c r="A64" s="8" t="s">
        <v>28</v>
      </c>
      <c r="B64">
        <v>4648745.2151230946</v>
      </c>
    </row>
    <row r="65" spans="1:3" x14ac:dyDescent="0.25">
      <c r="A65" s="7" t="s">
        <v>20</v>
      </c>
      <c r="B65" t="s">
        <v>2</v>
      </c>
      <c r="C65" t="s">
        <v>3</v>
      </c>
    </row>
    <row r="66" spans="1:3" x14ac:dyDescent="0.25">
      <c r="A66" s="8" t="s">
        <v>48</v>
      </c>
      <c r="B66" s="21">
        <v>370096769</v>
      </c>
      <c r="C66" s="21">
        <v>147387699</v>
      </c>
    </row>
    <row r="67" spans="1:3" x14ac:dyDescent="0.25">
      <c r="A67" s="8" t="s">
        <v>49</v>
      </c>
      <c r="B67" s="21">
        <v>759810246</v>
      </c>
      <c r="C67" s="21">
        <v>381637866</v>
      </c>
    </row>
    <row r="68" spans="1:3" x14ac:dyDescent="0.25">
      <c r="A68" s="8" t="s">
        <v>50</v>
      </c>
      <c r="B68" s="21">
        <v>1012505879</v>
      </c>
      <c r="C68" s="21">
        <v>423946824</v>
      </c>
    </row>
    <row r="69" spans="1:3" x14ac:dyDescent="0.25">
      <c r="A69" s="8" t="s">
        <v>51</v>
      </c>
      <c r="B69" s="21">
        <v>1150217108</v>
      </c>
      <c r="C69" s="21">
        <v>425539799</v>
      </c>
    </row>
    <row r="70" spans="1:3" x14ac:dyDescent="0.25">
      <c r="A70" s="8" t="s">
        <v>52</v>
      </c>
      <c r="B70" s="21">
        <v>987817793</v>
      </c>
      <c r="C70" s="21">
        <v>339204778</v>
      </c>
    </row>
    <row r="71" spans="1:3" x14ac:dyDescent="0.25">
      <c r="A71" s="8" t="s">
        <v>28</v>
      </c>
      <c r="B71" s="21">
        <v>4280447795</v>
      </c>
      <c r="C71" s="21">
        <v>1717716966</v>
      </c>
    </row>
    <row r="72" spans="1:3" x14ac:dyDescent="0.25">
      <c r="B72" t="s">
        <v>53</v>
      </c>
      <c r="C72" t="s">
        <v>54</v>
      </c>
    </row>
    <row r="73" spans="1:3" x14ac:dyDescent="0.25">
      <c r="A73" s="22" t="s">
        <v>48</v>
      </c>
      <c r="B73" s="23">
        <v>370096769</v>
      </c>
      <c r="C73" s="23">
        <v>147387699</v>
      </c>
    </row>
    <row r="74" spans="1:3" x14ac:dyDescent="0.25">
      <c r="A74" s="22" t="s">
        <v>49</v>
      </c>
      <c r="B74" s="23">
        <v>759810246</v>
      </c>
      <c r="C74" s="23">
        <v>381637866</v>
      </c>
    </row>
    <row r="75" spans="1:3" x14ac:dyDescent="0.25">
      <c r="A75" s="22" t="s">
        <v>50</v>
      </c>
      <c r="B75" s="23">
        <v>1012505879</v>
      </c>
      <c r="C75" s="23">
        <v>423946824</v>
      </c>
    </row>
    <row r="76" spans="1:3" x14ac:dyDescent="0.25">
      <c r="A76" s="22" t="s">
        <v>51</v>
      </c>
      <c r="B76" s="23">
        <v>1150217108</v>
      </c>
      <c r="C76" s="23">
        <v>425539799</v>
      </c>
    </row>
    <row r="77" spans="1:3" x14ac:dyDescent="0.25">
      <c r="A77" s="22" t="s">
        <v>52</v>
      </c>
      <c r="B77" s="23">
        <v>987817793</v>
      </c>
      <c r="C77" s="23">
        <v>339204778</v>
      </c>
    </row>
    <row r="78" spans="1:3" x14ac:dyDescent="0.25">
      <c r="A78" s="24" t="s">
        <v>28</v>
      </c>
      <c r="B78" s="25">
        <v>4280447795</v>
      </c>
      <c r="C78" s="25">
        <v>1717716966</v>
      </c>
    </row>
    <row r="80" spans="1:3" x14ac:dyDescent="0.25">
      <c r="A80" s="7" t="s">
        <v>20</v>
      </c>
      <c r="B80" t="s">
        <v>55</v>
      </c>
    </row>
    <row r="81" spans="1:3" x14ac:dyDescent="0.25">
      <c r="A81" s="8" t="s">
        <v>40</v>
      </c>
      <c r="B81" s="10">
        <v>2.9486116110465499</v>
      </c>
    </row>
    <row r="82" spans="1:3" x14ac:dyDescent="0.25">
      <c r="A82" s="8" t="s">
        <v>34</v>
      </c>
      <c r="B82" s="10">
        <v>3.0580547040491903</v>
      </c>
    </row>
    <row r="83" spans="1:3" x14ac:dyDescent="0.25">
      <c r="A83" s="8" t="s">
        <v>32</v>
      </c>
      <c r="B83" s="10">
        <v>3.1154064552109384</v>
      </c>
    </row>
    <row r="84" spans="1:3" x14ac:dyDescent="0.25">
      <c r="A84" s="8" t="s">
        <v>41</v>
      </c>
      <c r="B84" s="10">
        <v>2.6628246202179922</v>
      </c>
    </row>
    <row r="85" spans="1:3" x14ac:dyDescent="0.25">
      <c r="A85" s="8" t="s">
        <v>38</v>
      </c>
      <c r="B85" s="10">
        <v>2.6367772099446527</v>
      </c>
    </row>
    <row r="86" spans="1:3" x14ac:dyDescent="0.25">
      <c r="A86" s="8" t="s">
        <v>36</v>
      </c>
      <c r="B86" s="10">
        <v>2.6262493135209466</v>
      </c>
    </row>
    <row r="87" spans="1:3" x14ac:dyDescent="0.25">
      <c r="A87" s="8" t="s">
        <v>39</v>
      </c>
      <c r="B87" s="10">
        <v>2.5563893234517687</v>
      </c>
    </row>
    <row r="88" spans="1:3" x14ac:dyDescent="0.25">
      <c r="A88" s="8" t="s">
        <v>37</v>
      </c>
      <c r="B88" s="10">
        <v>2.5747568161273584</v>
      </c>
    </row>
    <row r="89" spans="1:3" x14ac:dyDescent="0.25">
      <c r="A89" s="8" t="s">
        <v>31</v>
      </c>
      <c r="B89" s="10">
        <v>2.9416855559814388</v>
      </c>
    </row>
    <row r="90" spans="1:3" x14ac:dyDescent="0.25">
      <c r="A90" s="8" t="s">
        <v>30</v>
      </c>
      <c r="B90" s="10">
        <v>3.1290498852047604</v>
      </c>
    </row>
    <row r="91" spans="1:3" x14ac:dyDescent="0.25">
      <c r="A91" s="8" t="s">
        <v>33</v>
      </c>
      <c r="B91" s="10">
        <v>2.9622598056512448</v>
      </c>
    </row>
    <row r="92" spans="1:3" x14ac:dyDescent="0.25">
      <c r="A92" s="8" t="s">
        <v>35</v>
      </c>
      <c r="B92" s="10">
        <v>2.9375174779518063</v>
      </c>
    </row>
    <row r="93" spans="1:3" x14ac:dyDescent="0.25">
      <c r="A93" s="8" t="s">
        <v>28</v>
      </c>
      <c r="B93" s="10">
        <v>2.8355475619403152</v>
      </c>
    </row>
    <row r="96" spans="1:3" x14ac:dyDescent="0.25">
      <c r="A96" s="7" t="s">
        <v>20</v>
      </c>
      <c r="B96" t="s">
        <v>5</v>
      </c>
      <c r="C96" t="s">
        <v>6</v>
      </c>
    </row>
    <row r="97" spans="1:5" x14ac:dyDescent="0.25">
      <c r="A97" s="8" t="s">
        <v>48</v>
      </c>
      <c r="B97" s="21">
        <v>11488599</v>
      </c>
      <c r="C97" s="21">
        <v>4441480</v>
      </c>
    </row>
    <row r="98" spans="1:5" x14ac:dyDescent="0.25">
      <c r="A98" s="8" t="s">
        <v>49</v>
      </c>
      <c r="B98" s="21">
        <v>26461646</v>
      </c>
      <c r="C98" s="21">
        <v>6823363</v>
      </c>
    </row>
    <row r="99" spans="1:5" x14ac:dyDescent="0.25">
      <c r="A99" s="8" t="s">
        <v>50</v>
      </c>
      <c r="B99" s="21">
        <v>46040500</v>
      </c>
      <c r="C99" s="21">
        <v>7620081</v>
      </c>
    </row>
    <row r="100" spans="1:5" x14ac:dyDescent="0.25">
      <c r="A100" s="8" t="s">
        <v>51</v>
      </c>
      <c r="B100" s="21">
        <v>58041781</v>
      </c>
      <c r="C100" s="21">
        <v>9274760</v>
      </c>
    </row>
    <row r="101" spans="1:5" x14ac:dyDescent="0.25">
      <c r="A101" s="8" t="s">
        <v>52</v>
      </c>
      <c r="B101" s="21">
        <v>53966868</v>
      </c>
      <c r="C101" s="21">
        <v>9272571</v>
      </c>
    </row>
    <row r="102" spans="1:5" x14ac:dyDescent="0.25">
      <c r="A102" s="8" t="s">
        <v>28</v>
      </c>
      <c r="B102" s="21">
        <v>195999394</v>
      </c>
      <c r="C102" s="21">
        <v>37432255</v>
      </c>
    </row>
    <row r="104" spans="1:5" x14ac:dyDescent="0.25">
      <c r="A104" s="7" t="s">
        <v>20</v>
      </c>
      <c r="B104" t="s">
        <v>42</v>
      </c>
      <c r="C104" t="s">
        <v>56</v>
      </c>
      <c r="D104" t="s">
        <v>57</v>
      </c>
      <c r="E104" t="s">
        <v>58</v>
      </c>
    </row>
    <row r="105" spans="1:5" x14ac:dyDescent="0.25">
      <c r="A105" s="8" t="s">
        <v>40</v>
      </c>
      <c r="B105" s="27">
        <v>2302799.2177419355</v>
      </c>
      <c r="C105" t="str">
        <f>A105:A116</f>
        <v>Jan</v>
      </c>
      <c r="D105">
        <f>B105:B116</f>
        <v>2302799.2177419355</v>
      </c>
      <c r="E105">
        <f>AVERAGE(D105,D106,D107)</f>
        <v>2492447.4937434578</v>
      </c>
    </row>
    <row r="106" spans="1:5" x14ac:dyDescent="0.25">
      <c r="A106" s="8" t="s">
        <v>34</v>
      </c>
      <c r="B106" s="27">
        <v>2512832.4247787609</v>
      </c>
      <c r="C106" t="str">
        <f t="shared" ref="C106:C116" si="2">A106:A117</f>
        <v>Feb</v>
      </c>
      <c r="D106">
        <f t="shared" ref="D106:D116" si="3">B106:B117</f>
        <v>2512832.4247787609</v>
      </c>
      <c r="E106">
        <f t="shared" ref="E106:E116" si="4">AVERAGE(D106,D107,D108)</f>
        <v>2485772.7433850351</v>
      </c>
    </row>
    <row r="107" spans="1:5" x14ac:dyDescent="0.25">
      <c r="A107" s="8" t="s">
        <v>32</v>
      </c>
      <c r="B107" s="27">
        <v>2661710.8387096776</v>
      </c>
      <c r="C107" t="str">
        <f t="shared" si="2"/>
        <v>Mar</v>
      </c>
      <c r="D107">
        <f t="shared" si="3"/>
        <v>2661710.8387096776</v>
      </c>
      <c r="E107">
        <f t="shared" si="4"/>
        <v>2447614.8254480287</v>
      </c>
    </row>
    <row r="108" spans="1:5" x14ac:dyDescent="0.25">
      <c r="A108" s="8" t="s">
        <v>41</v>
      </c>
      <c r="B108" s="27">
        <v>2282774.9666666668</v>
      </c>
      <c r="C108" t="str">
        <f t="shared" si="2"/>
        <v>Apr</v>
      </c>
      <c r="D108">
        <f t="shared" si="3"/>
        <v>2282774.9666666668</v>
      </c>
      <c r="E108">
        <f t="shared" si="4"/>
        <v>2386086.6236559139</v>
      </c>
    </row>
    <row r="109" spans="1:5" x14ac:dyDescent="0.25">
      <c r="A109" s="8" t="s">
        <v>38</v>
      </c>
      <c r="B109" s="27">
        <v>2398358.6709677419</v>
      </c>
      <c r="C109" t="str">
        <f t="shared" si="2"/>
        <v>May</v>
      </c>
      <c r="D109">
        <f t="shared" si="3"/>
        <v>2398358.6709677419</v>
      </c>
      <c r="E109">
        <f t="shared" si="4"/>
        <v>2409569.5788530465</v>
      </c>
    </row>
    <row r="110" spans="1:5" x14ac:dyDescent="0.25">
      <c r="A110" s="8" t="s">
        <v>36</v>
      </c>
      <c r="B110" s="27">
        <v>2477126.2333333334</v>
      </c>
      <c r="C110" t="str">
        <f t="shared" si="2"/>
        <v>Jun</v>
      </c>
      <c r="D110">
        <f t="shared" si="3"/>
        <v>2477126.2333333334</v>
      </c>
      <c r="E110">
        <f t="shared" si="4"/>
        <v>2407660.4197132615</v>
      </c>
    </row>
    <row r="111" spans="1:5" x14ac:dyDescent="0.25">
      <c r="A111" s="8" t="s">
        <v>39</v>
      </c>
      <c r="B111" s="27">
        <v>2353223.8322580643</v>
      </c>
      <c r="C111" t="str">
        <f t="shared" si="2"/>
        <v>Jul</v>
      </c>
      <c r="D111">
        <f t="shared" si="3"/>
        <v>2353223.8322580643</v>
      </c>
      <c r="E111">
        <f t="shared" si="4"/>
        <v>2485289.1908243727</v>
      </c>
    </row>
    <row r="112" spans="1:5" x14ac:dyDescent="0.25">
      <c r="A112" s="8" t="s">
        <v>37</v>
      </c>
      <c r="B112" s="27">
        <v>2392631.1935483869</v>
      </c>
      <c r="C112" t="str">
        <f t="shared" si="2"/>
        <v>Aug</v>
      </c>
      <c r="D112">
        <f t="shared" si="3"/>
        <v>2392631.1935483869</v>
      </c>
      <c r="E112">
        <f t="shared" si="4"/>
        <v>2656226.7951254477</v>
      </c>
    </row>
    <row r="113" spans="1:8" x14ac:dyDescent="0.25">
      <c r="A113" s="8" t="s">
        <v>31</v>
      </c>
      <c r="B113" s="27">
        <v>2710012.5466666669</v>
      </c>
      <c r="C113" t="str">
        <f t="shared" si="2"/>
        <v>Sep</v>
      </c>
      <c r="D113">
        <f t="shared" si="3"/>
        <v>2710012.5466666669</v>
      </c>
      <c r="E113">
        <f t="shared" si="4"/>
        <v>2734697.9611648745</v>
      </c>
    </row>
    <row r="114" spans="1:8" x14ac:dyDescent="0.25">
      <c r="A114" s="8" t="s">
        <v>30</v>
      </c>
      <c r="B114" s="27">
        <v>2866036.6451612902</v>
      </c>
      <c r="C114" t="str">
        <f t="shared" si="2"/>
        <v>Oct</v>
      </c>
      <c r="D114">
        <f t="shared" si="3"/>
        <v>2866036.6451612902</v>
      </c>
      <c r="E114">
        <f t="shared" si="4"/>
        <v>2667232.0047491039</v>
      </c>
    </row>
    <row r="115" spans="1:8" x14ac:dyDescent="0.25">
      <c r="A115" s="8" t="s">
        <v>33</v>
      </c>
      <c r="B115" s="27">
        <v>2628044.6916666669</v>
      </c>
      <c r="C115" t="str">
        <f t="shared" si="2"/>
        <v>Nov</v>
      </c>
      <c r="D115">
        <f t="shared" si="3"/>
        <v>2628044.6916666669</v>
      </c>
      <c r="E115">
        <f t="shared" si="4"/>
        <v>2567829.6845430108</v>
      </c>
    </row>
    <row r="116" spans="1:8" x14ac:dyDescent="0.25">
      <c r="A116" s="8" t="s">
        <v>35</v>
      </c>
      <c r="B116" s="27">
        <v>2507614.6774193547</v>
      </c>
      <c r="C116" t="str">
        <f t="shared" si="2"/>
        <v>Dec</v>
      </c>
      <c r="D116">
        <f t="shared" si="3"/>
        <v>2507614.6774193547</v>
      </c>
      <c r="E116">
        <f t="shared" si="4"/>
        <v>2507614.6774193547</v>
      </c>
    </row>
    <row r="117" spans="1:8" x14ac:dyDescent="0.25">
      <c r="A117" s="8" t="s">
        <v>28</v>
      </c>
      <c r="B117" s="27">
        <v>2509054.9794841735</v>
      </c>
    </row>
    <row r="119" spans="1:8" x14ac:dyDescent="0.25">
      <c r="A119" s="7" t="s">
        <v>20</v>
      </c>
      <c r="B119" t="s">
        <v>2</v>
      </c>
      <c r="C119" t="s">
        <v>5</v>
      </c>
      <c r="D119" t="s">
        <v>3</v>
      </c>
      <c r="E119" t="s">
        <v>6</v>
      </c>
      <c r="F119" t="s">
        <v>8</v>
      </c>
      <c r="G119" t="s">
        <v>7</v>
      </c>
      <c r="H119" t="s">
        <v>4</v>
      </c>
    </row>
    <row r="120" spans="1:8" x14ac:dyDescent="0.25">
      <c r="A120" s="8" t="s">
        <v>48</v>
      </c>
      <c r="B120" s="21">
        <v>370096769</v>
      </c>
      <c r="C120" s="21">
        <v>11488599</v>
      </c>
      <c r="D120" s="21">
        <v>147387699</v>
      </c>
      <c r="E120" s="21">
        <v>4441480</v>
      </c>
      <c r="F120" s="21">
        <v>206102860</v>
      </c>
      <c r="G120" s="21">
        <v>721917</v>
      </c>
      <c r="H120" s="21">
        <v>17816724</v>
      </c>
    </row>
    <row r="121" spans="1:8" x14ac:dyDescent="0.25">
      <c r="A121" s="8" t="s">
        <v>49</v>
      </c>
      <c r="B121" s="21">
        <v>759810246</v>
      </c>
      <c r="C121" s="21">
        <v>26461646</v>
      </c>
      <c r="D121" s="21">
        <v>381637866</v>
      </c>
      <c r="E121" s="21">
        <v>6823363</v>
      </c>
      <c r="F121" s="21">
        <v>308222763</v>
      </c>
      <c r="G121" s="21">
        <v>1331823</v>
      </c>
      <c r="H121" s="21">
        <v>35269817</v>
      </c>
    </row>
    <row r="122" spans="1:8" x14ac:dyDescent="0.25">
      <c r="A122" s="8" t="s">
        <v>50</v>
      </c>
      <c r="B122" s="21">
        <v>1012505879</v>
      </c>
      <c r="C122" s="21">
        <v>46040500</v>
      </c>
      <c r="D122" s="21">
        <v>423946824</v>
      </c>
      <c r="E122" s="21">
        <v>7620081</v>
      </c>
      <c r="F122" s="21">
        <v>327162862</v>
      </c>
      <c r="G122" s="21">
        <v>1780044</v>
      </c>
      <c r="H122" s="21">
        <v>51998770</v>
      </c>
    </row>
    <row r="123" spans="1:8" x14ac:dyDescent="0.25">
      <c r="A123" s="8" t="s">
        <v>51</v>
      </c>
      <c r="B123" s="21">
        <v>1150217108</v>
      </c>
      <c r="C123" s="21">
        <v>58041781</v>
      </c>
      <c r="D123" s="21">
        <v>425539799</v>
      </c>
      <c r="E123" s="21">
        <v>9274760</v>
      </c>
      <c r="F123" s="21">
        <v>336027965</v>
      </c>
      <c r="G123" s="21">
        <v>1982256</v>
      </c>
      <c r="H123" s="21">
        <v>64882573</v>
      </c>
    </row>
    <row r="124" spans="1:8" x14ac:dyDescent="0.25">
      <c r="A124" s="8" t="s">
        <v>52</v>
      </c>
      <c r="B124" s="21">
        <v>987817793</v>
      </c>
      <c r="C124" s="21">
        <v>53966868</v>
      </c>
      <c r="D124" s="21">
        <v>339204778</v>
      </c>
      <c r="E124" s="21">
        <v>9272571</v>
      </c>
      <c r="F124" s="21">
        <v>282142039</v>
      </c>
      <c r="G124" s="21">
        <v>1740440</v>
      </c>
      <c r="H124" s="21">
        <v>61980074</v>
      </c>
    </row>
    <row r="125" spans="1:8" x14ac:dyDescent="0.25">
      <c r="A125" s="8" t="s">
        <v>28</v>
      </c>
      <c r="B125" s="21">
        <v>4280447795</v>
      </c>
      <c r="C125" s="21">
        <v>195999394</v>
      </c>
      <c r="D125" s="21">
        <v>1717716966</v>
      </c>
      <c r="E125" s="21">
        <v>37432255</v>
      </c>
      <c r="F125" s="21">
        <v>1459658489</v>
      </c>
      <c r="G125" s="21">
        <v>7556480</v>
      </c>
      <c r="H125" s="21">
        <v>231947958</v>
      </c>
    </row>
  </sheetData>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4952-3E54-4BCC-A5CC-1C2535A13457}">
  <dimension ref="A1:G1800"/>
  <sheetViews>
    <sheetView workbookViewId="0">
      <selection activeCell="G1721" sqref="G1721"/>
    </sheetView>
  </sheetViews>
  <sheetFormatPr defaultRowHeight="15" x14ac:dyDescent="0.25"/>
  <cols>
    <col min="1" max="1" width="10.42578125" bestFit="1" customWidth="1"/>
    <col min="2" max="2" width="22" customWidth="1"/>
    <col min="3" max="3" width="27.140625" customWidth="1"/>
    <col min="4" max="4" width="22.85546875" customWidth="1"/>
    <col min="5" max="5" width="18.7109375" customWidth="1"/>
    <col min="6" max="6" width="13.140625" bestFit="1" customWidth="1"/>
    <col min="7" max="7" width="49" bestFit="1" customWidth="1"/>
  </cols>
  <sheetData>
    <row r="1" spans="1:5" x14ac:dyDescent="0.25">
      <c r="A1" t="s">
        <v>59</v>
      </c>
      <c r="B1" t="s">
        <v>60</v>
      </c>
      <c r="C1" t="s">
        <v>61</v>
      </c>
      <c r="D1" t="s">
        <v>62</v>
      </c>
      <c r="E1" t="s">
        <v>63</v>
      </c>
    </row>
    <row r="2" spans="1:5" hidden="1" x14ac:dyDescent="0.25">
      <c r="A2" s="1">
        <v>43891</v>
      </c>
      <c r="B2">
        <v>2212965</v>
      </c>
    </row>
    <row r="3" spans="1:5" hidden="1" x14ac:dyDescent="0.25">
      <c r="A3" s="1">
        <v>43892</v>
      </c>
      <c r="B3">
        <v>5329915</v>
      </c>
    </row>
    <row r="4" spans="1:5" hidden="1" x14ac:dyDescent="0.25">
      <c r="A4" s="1">
        <v>43893</v>
      </c>
      <c r="B4">
        <v>5481103</v>
      </c>
    </row>
    <row r="5" spans="1:5" hidden="1" x14ac:dyDescent="0.25">
      <c r="A5" s="1">
        <v>43894</v>
      </c>
      <c r="B5">
        <v>5498809</v>
      </c>
    </row>
    <row r="6" spans="1:5" hidden="1" x14ac:dyDescent="0.25">
      <c r="A6" s="1">
        <v>43895</v>
      </c>
      <c r="B6">
        <v>5496453</v>
      </c>
    </row>
    <row r="7" spans="1:5" hidden="1" x14ac:dyDescent="0.25">
      <c r="A7" s="1">
        <v>43896</v>
      </c>
      <c r="B7">
        <v>5189447</v>
      </c>
    </row>
    <row r="8" spans="1:5" hidden="1" x14ac:dyDescent="0.25">
      <c r="A8" s="1">
        <v>43897</v>
      </c>
      <c r="B8">
        <v>2814637</v>
      </c>
    </row>
    <row r="9" spans="1:5" hidden="1" x14ac:dyDescent="0.25">
      <c r="A9" s="1">
        <v>43898</v>
      </c>
      <c r="B9">
        <v>2120656</v>
      </c>
    </row>
    <row r="10" spans="1:5" hidden="1" x14ac:dyDescent="0.25">
      <c r="A10" s="1">
        <v>43899</v>
      </c>
      <c r="B10">
        <v>4973513</v>
      </c>
    </row>
    <row r="11" spans="1:5" hidden="1" x14ac:dyDescent="0.25">
      <c r="A11" s="1">
        <v>43900</v>
      </c>
      <c r="B11">
        <v>4867818</v>
      </c>
    </row>
    <row r="12" spans="1:5" hidden="1" x14ac:dyDescent="0.25">
      <c r="A12" s="1">
        <v>43901</v>
      </c>
      <c r="B12">
        <v>4697122</v>
      </c>
    </row>
    <row r="13" spans="1:5" hidden="1" x14ac:dyDescent="0.25">
      <c r="A13" s="1">
        <v>43902</v>
      </c>
      <c r="B13">
        <v>4149505</v>
      </c>
    </row>
    <row r="14" spans="1:5" hidden="1" x14ac:dyDescent="0.25">
      <c r="A14" s="1">
        <v>43903</v>
      </c>
      <c r="B14">
        <v>3484996</v>
      </c>
    </row>
    <row r="15" spans="1:5" hidden="1" x14ac:dyDescent="0.25">
      <c r="A15" s="1">
        <v>43904</v>
      </c>
      <c r="B15">
        <v>1670665</v>
      </c>
    </row>
    <row r="16" spans="1:5" hidden="1" x14ac:dyDescent="0.25">
      <c r="A16" s="1">
        <v>43905</v>
      </c>
      <c r="B16">
        <v>1157711</v>
      </c>
    </row>
    <row r="17" spans="1:2" hidden="1" x14ac:dyDescent="0.25">
      <c r="A17" s="1">
        <v>43906</v>
      </c>
      <c r="B17">
        <v>2178555</v>
      </c>
    </row>
    <row r="18" spans="1:2" hidden="1" x14ac:dyDescent="0.25">
      <c r="A18" s="1">
        <v>43907</v>
      </c>
      <c r="B18">
        <v>1788786</v>
      </c>
    </row>
    <row r="19" spans="1:2" hidden="1" x14ac:dyDescent="0.25">
      <c r="A19" s="1">
        <v>43908</v>
      </c>
      <c r="B19">
        <v>1625280</v>
      </c>
    </row>
    <row r="20" spans="1:2" hidden="1" x14ac:dyDescent="0.25">
      <c r="A20" s="1">
        <v>43909</v>
      </c>
      <c r="B20">
        <v>1422112</v>
      </c>
    </row>
    <row r="21" spans="1:2" hidden="1" x14ac:dyDescent="0.25">
      <c r="A21" s="1">
        <v>43910</v>
      </c>
      <c r="B21">
        <v>1309125</v>
      </c>
    </row>
    <row r="22" spans="1:2" hidden="1" x14ac:dyDescent="0.25">
      <c r="A22" s="1">
        <v>43911</v>
      </c>
      <c r="B22">
        <v>619618</v>
      </c>
    </row>
    <row r="23" spans="1:2" hidden="1" x14ac:dyDescent="0.25">
      <c r="A23" s="1">
        <v>43912</v>
      </c>
      <c r="B23">
        <v>408723</v>
      </c>
    </row>
    <row r="24" spans="1:2" hidden="1" x14ac:dyDescent="0.25">
      <c r="A24" s="1">
        <v>43913</v>
      </c>
      <c r="B24">
        <v>709499</v>
      </c>
    </row>
    <row r="25" spans="1:2" hidden="1" x14ac:dyDescent="0.25">
      <c r="A25" s="1">
        <v>43914</v>
      </c>
      <c r="B25">
        <v>741587</v>
      </c>
    </row>
    <row r="26" spans="1:2" hidden="1" x14ac:dyDescent="0.25">
      <c r="A26" s="1">
        <v>43915</v>
      </c>
      <c r="B26">
        <v>690032</v>
      </c>
    </row>
    <row r="27" spans="1:2" hidden="1" x14ac:dyDescent="0.25">
      <c r="A27" s="1">
        <v>43916</v>
      </c>
      <c r="B27">
        <v>680360</v>
      </c>
    </row>
    <row r="28" spans="1:2" hidden="1" x14ac:dyDescent="0.25">
      <c r="A28" s="1">
        <v>43917</v>
      </c>
      <c r="B28">
        <v>656817</v>
      </c>
    </row>
    <row r="29" spans="1:2" hidden="1" x14ac:dyDescent="0.25">
      <c r="A29" s="1">
        <v>43918</v>
      </c>
      <c r="B29">
        <v>332393</v>
      </c>
    </row>
    <row r="30" spans="1:2" hidden="1" x14ac:dyDescent="0.25">
      <c r="A30" s="1">
        <v>43919</v>
      </c>
      <c r="B30">
        <v>263700</v>
      </c>
    </row>
    <row r="31" spans="1:2" hidden="1" x14ac:dyDescent="0.25">
      <c r="A31" s="1">
        <v>43920</v>
      </c>
      <c r="B31">
        <v>545215</v>
      </c>
    </row>
    <row r="32" spans="1:2" hidden="1" x14ac:dyDescent="0.25">
      <c r="A32" s="1">
        <v>43921</v>
      </c>
      <c r="B32">
        <v>508106</v>
      </c>
    </row>
    <row r="33" spans="1:2" hidden="1" x14ac:dyDescent="0.25">
      <c r="A33" s="1">
        <v>43922</v>
      </c>
      <c r="B33">
        <v>513481</v>
      </c>
    </row>
    <row r="34" spans="1:2" hidden="1" x14ac:dyDescent="0.25">
      <c r="A34" s="1">
        <v>43923</v>
      </c>
      <c r="B34">
        <v>485586</v>
      </c>
    </row>
    <row r="35" spans="1:2" hidden="1" x14ac:dyDescent="0.25">
      <c r="A35" s="1">
        <v>43924</v>
      </c>
      <c r="B35">
        <v>483357</v>
      </c>
    </row>
    <row r="36" spans="1:2" hidden="1" x14ac:dyDescent="0.25">
      <c r="A36" s="1">
        <v>43925</v>
      </c>
      <c r="B36">
        <v>282278</v>
      </c>
    </row>
    <row r="37" spans="1:2" hidden="1" x14ac:dyDescent="0.25">
      <c r="A37" s="1">
        <v>43926</v>
      </c>
      <c r="B37">
        <v>227303</v>
      </c>
    </row>
    <row r="38" spans="1:2" hidden="1" x14ac:dyDescent="0.25">
      <c r="A38" s="1">
        <v>43927</v>
      </c>
      <c r="B38">
        <v>445454</v>
      </c>
    </row>
    <row r="39" spans="1:2" hidden="1" x14ac:dyDescent="0.25">
      <c r="A39" s="1">
        <v>43928</v>
      </c>
      <c r="B39">
        <v>434986</v>
      </c>
    </row>
    <row r="40" spans="1:2" hidden="1" x14ac:dyDescent="0.25">
      <c r="A40" s="1">
        <v>43929</v>
      </c>
      <c r="B40">
        <v>427485</v>
      </c>
    </row>
    <row r="41" spans="1:2" hidden="1" x14ac:dyDescent="0.25">
      <c r="A41" s="1">
        <v>43930</v>
      </c>
      <c r="B41">
        <v>404635</v>
      </c>
    </row>
    <row r="42" spans="1:2" hidden="1" x14ac:dyDescent="0.25">
      <c r="A42" s="1">
        <v>43931</v>
      </c>
      <c r="B42">
        <v>400275</v>
      </c>
    </row>
    <row r="43" spans="1:2" hidden="1" x14ac:dyDescent="0.25">
      <c r="A43" s="1">
        <v>43932</v>
      </c>
      <c r="B43">
        <v>257061</v>
      </c>
    </row>
    <row r="44" spans="1:2" hidden="1" x14ac:dyDescent="0.25">
      <c r="A44" s="1">
        <v>43933</v>
      </c>
      <c r="B44">
        <v>198399</v>
      </c>
    </row>
    <row r="45" spans="1:2" hidden="1" x14ac:dyDescent="0.25">
      <c r="A45" s="1">
        <v>43934</v>
      </c>
      <c r="B45">
        <v>363312</v>
      </c>
    </row>
    <row r="46" spans="1:2" hidden="1" x14ac:dyDescent="0.25">
      <c r="A46" s="1">
        <v>43935</v>
      </c>
      <c r="B46">
        <v>430155</v>
      </c>
    </row>
    <row r="47" spans="1:2" hidden="1" x14ac:dyDescent="0.25">
      <c r="A47" s="1">
        <v>43936</v>
      </c>
      <c r="B47">
        <v>419059</v>
      </c>
    </row>
    <row r="48" spans="1:2" hidden="1" x14ac:dyDescent="0.25">
      <c r="A48" s="1">
        <v>43937</v>
      </c>
      <c r="B48">
        <v>420223</v>
      </c>
    </row>
    <row r="49" spans="1:2" hidden="1" x14ac:dyDescent="0.25">
      <c r="A49" s="1">
        <v>43938</v>
      </c>
      <c r="B49">
        <v>432368</v>
      </c>
    </row>
    <row r="50" spans="1:2" hidden="1" x14ac:dyDescent="0.25">
      <c r="A50" s="1">
        <v>43939</v>
      </c>
      <c r="B50">
        <v>254453</v>
      </c>
    </row>
    <row r="51" spans="1:2" hidden="1" x14ac:dyDescent="0.25">
      <c r="A51" s="1">
        <v>43940</v>
      </c>
      <c r="B51">
        <v>224411</v>
      </c>
    </row>
    <row r="52" spans="1:2" hidden="1" x14ac:dyDescent="0.25">
      <c r="A52" s="1">
        <v>43941</v>
      </c>
      <c r="B52">
        <v>437852</v>
      </c>
    </row>
    <row r="53" spans="1:2" hidden="1" x14ac:dyDescent="0.25">
      <c r="A53" s="1">
        <v>43942</v>
      </c>
      <c r="B53">
        <v>422107</v>
      </c>
    </row>
    <row r="54" spans="1:2" hidden="1" x14ac:dyDescent="0.25">
      <c r="A54" s="1">
        <v>43943</v>
      </c>
      <c r="B54">
        <v>458781</v>
      </c>
    </row>
    <row r="55" spans="1:2" hidden="1" x14ac:dyDescent="0.25">
      <c r="A55" s="1">
        <v>43944</v>
      </c>
      <c r="B55">
        <v>453520</v>
      </c>
    </row>
    <row r="56" spans="1:2" hidden="1" x14ac:dyDescent="0.25">
      <c r="A56" s="1">
        <v>43945</v>
      </c>
      <c r="B56">
        <v>443956</v>
      </c>
    </row>
    <row r="57" spans="1:2" hidden="1" x14ac:dyDescent="0.25">
      <c r="A57" s="1">
        <v>43946</v>
      </c>
      <c r="B57">
        <v>295387</v>
      </c>
    </row>
    <row r="58" spans="1:2" hidden="1" x14ac:dyDescent="0.25">
      <c r="A58" s="1">
        <v>43947</v>
      </c>
      <c r="B58">
        <v>218787</v>
      </c>
    </row>
    <row r="59" spans="1:2" hidden="1" x14ac:dyDescent="0.25">
      <c r="A59" s="1">
        <v>43948</v>
      </c>
      <c r="B59">
        <v>462888</v>
      </c>
    </row>
    <row r="60" spans="1:2" hidden="1" x14ac:dyDescent="0.25">
      <c r="A60" s="1">
        <v>43949</v>
      </c>
      <c r="B60">
        <v>489247</v>
      </c>
    </row>
    <row r="61" spans="1:2" hidden="1" x14ac:dyDescent="0.25">
      <c r="A61" s="1">
        <v>43950</v>
      </c>
      <c r="B61">
        <v>477799</v>
      </c>
    </row>
    <row r="62" spans="1:2" hidden="1" x14ac:dyDescent="0.25">
      <c r="A62" s="1">
        <v>43951</v>
      </c>
      <c r="B62">
        <v>465869</v>
      </c>
    </row>
    <row r="63" spans="1:2" hidden="1" x14ac:dyDescent="0.25">
      <c r="A63" s="1">
        <v>43952</v>
      </c>
      <c r="B63">
        <v>494549</v>
      </c>
    </row>
    <row r="64" spans="1:2" hidden="1" x14ac:dyDescent="0.25">
      <c r="A64" s="1">
        <v>43953</v>
      </c>
      <c r="B64">
        <v>325865</v>
      </c>
    </row>
    <row r="65" spans="1:2" hidden="1" x14ac:dyDescent="0.25">
      <c r="A65" s="1">
        <v>43954</v>
      </c>
      <c r="B65">
        <v>258865</v>
      </c>
    </row>
    <row r="66" spans="1:2" hidden="1" x14ac:dyDescent="0.25">
      <c r="A66" s="1">
        <v>43955</v>
      </c>
      <c r="B66">
        <v>511866</v>
      </c>
    </row>
    <row r="67" spans="1:2" hidden="1" x14ac:dyDescent="0.25">
      <c r="A67" s="1">
        <v>43956</v>
      </c>
      <c r="B67">
        <v>522085</v>
      </c>
    </row>
    <row r="68" spans="1:2" hidden="1" x14ac:dyDescent="0.25">
      <c r="A68" s="1">
        <v>43957</v>
      </c>
      <c r="B68">
        <v>508824</v>
      </c>
    </row>
    <row r="69" spans="1:2" hidden="1" x14ac:dyDescent="0.25">
      <c r="A69" s="1">
        <v>43958</v>
      </c>
      <c r="B69">
        <v>535073</v>
      </c>
    </row>
    <row r="70" spans="1:2" hidden="1" x14ac:dyDescent="0.25">
      <c r="A70" s="1">
        <v>43959</v>
      </c>
      <c r="B70">
        <v>526054</v>
      </c>
    </row>
    <row r="71" spans="1:2" hidden="1" x14ac:dyDescent="0.25">
      <c r="A71" s="1">
        <v>43960</v>
      </c>
      <c r="B71">
        <v>316883</v>
      </c>
    </row>
    <row r="72" spans="1:2" hidden="1" x14ac:dyDescent="0.25">
      <c r="A72" s="1">
        <v>43961</v>
      </c>
      <c r="B72">
        <v>271947</v>
      </c>
    </row>
    <row r="73" spans="1:2" hidden="1" x14ac:dyDescent="0.25">
      <c r="A73" s="1">
        <v>43962</v>
      </c>
      <c r="B73">
        <v>520873</v>
      </c>
    </row>
    <row r="74" spans="1:2" hidden="1" x14ac:dyDescent="0.25">
      <c r="A74" s="1">
        <v>43963</v>
      </c>
      <c r="B74">
        <v>553372</v>
      </c>
    </row>
    <row r="75" spans="1:2" hidden="1" x14ac:dyDescent="0.25">
      <c r="A75" s="1">
        <v>43964</v>
      </c>
      <c r="B75">
        <v>565377</v>
      </c>
    </row>
    <row r="76" spans="1:2" hidden="1" x14ac:dyDescent="0.25">
      <c r="A76" s="1">
        <v>43965</v>
      </c>
      <c r="B76">
        <v>567392</v>
      </c>
    </row>
    <row r="77" spans="1:2" hidden="1" x14ac:dyDescent="0.25">
      <c r="A77" s="1">
        <v>43966</v>
      </c>
      <c r="B77">
        <v>587808</v>
      </c>
    </row>
    <row r="78" spans="1:2" hidden="1" x14ac:dyDescent="0.25">
      <c r="A78" s="1">
        <v>43967</v>
      </c>
      <c r="B78">
        <v>360844</v>
      </c>
    </row>
    <row r="79" spans="1:2" hidden="1" x14ac:dyDescent="0.25">
      <c r="A79" s="1">
        <v>43968</v>
      </c>
      <c r="B79">
        <v>287418</v>
      </c>
    </row>
    <row r="80" spans="1:2" hidden="1" x14ac:dyDescent="0.25">
      <c r="A80" s="1">
        <v>43969</v>
      </c>
      <c r="B80">
        <v>595469</v>
      </c>
    </row>
    <row r="81" spans="1:2" hidden="1" x14ac:dyDescent="0.25">
      <c r="A81" s="1">
        <v>43970</v>
      </c>
      <c r="B81">
        <v>610884</v>
      </c>
    </row>
    <row r="82" spans="1:2" hidden="1" x14ac:dyDescent="0.25">
      <c r="A82" s="1">
        <v>43971</v>
      </c>
      <c r="B82">
        <v>623749</v>
      </c>
    </row>
    <row r="83" spans="1:2" hidden="1" x14ac:dyDescent="0.25">
      <c r="A83" s="1">
        <v>43972</v>
      </c>
      <c r="B83">
        <v>629298</v>
      </c>
    </row>
    <row r="84" spans="1:2" hidden="1" x14ac:dyDescent="0.25">
      <c r="A84" s="1">
        <v>43973</v>
      </c>
      <c r="B84">
        <v>633883</v>
      </c>
    </row>
    <row r="85" spans="1:2" hidden="1" x14ac:dyDescent="0.25">
      <c r="A85" s="1">
        <v>43974</v>
      </c>
      <c r="B85">
        <v>335830</v>
      </c>
    </row>
    <row r="86" spans="1:2" hidden="1" x14ac:dyDescent="0.25">
      <c r="A86" s="1">
        <v>43975</v>
      </c>
      <c r="B86">
        <v>320015</v>
      </c>
    </row>
    <row r="87" spans="1:2" hidden="1" x14ac:dyDescent="0.25">
      <c r="A87" s="1">
        <v>43976</v>
      </c>
      <c r="B87">
        <v>393918</v>
      </c>
    </row>
    <row r="88" spans="1:2" hidden="1" x14ac:dyDescent="0.25">
      <c r="A88" s="1">
        <v>43977</v>
      </c>
      <c r="B88">
        <v>656766</v>
      </c>
    </row>
    <row r="89" spans="1:2" hidden="1" x14ac:dyDescent="0.25">
      <c r="A89" s="1">
        <v>43978</v>
      </c>
      <c r="B89">
        <v>674465</v>
      </c>
    </row>
    <row r="90" spans="1:2" hidden="1" x14ac:dyDescent="0.25">
      <c r="A90" s="1">
        <v>43979</v>
      </c>
      <c r="B90">
        <v>658057</v>
      </c>
    </row>
    <row r="91" spans="1:2" hidden="1" x14ac:dyDescent="0.25">
      <c r="A91" s="1">
        <v>43980</v>
      </c>
      <c r="B91">
        <v>657259</v>
      </c>
    </row>
    <row r="92" spans="1:2" hidden="1" x14ac:dyDescent="0.25">
      <c r="A92" s="1">
        <v>43981</v>
      </c>
      <c r="B92">
        <v>426737</v>
      </c>
    </row>
    <row r="93" spans="1:2" hidden="1" x14ac:dyDescent="0.25">
      <c r="A93" s="1">
        <v>43982</v>
      </c>
      <c r="B93">
        <v>344426</v>
      </c>
    </row>
    <row r="94" spans="1:2" hidden="1" x14ac:dyDescent="0.25">
      <c r="A94" s="1">
        <v>43983</v>
      </c>
      <c r="B94">
        <v>687162</v>
      </c>
    </row>
    <row r="95" spans="1:2" hidden="1" x14ac:dyDescent="0.25">
      <c r="A95" s="1">
        <v>43984</v>
      </c>
      <c r="B95">
        <v>693760</v>
      </c>
    </row>
    <row r="96" spans="1:2" hidden="1" x14ac:dyDescent="0.25">
      <c r="A96" s="1">
        <v>43985</v>
      </c>
      <c r="B96">
        <v>681714</v>
      </c>
    </row>
    <row r="97" spans="1:2" hidden="1" x14ac:dyDescent="0.25">
      <c r="A97" s="1">
        <v>43986</v>
      </c>
      <c r="B97">
        <v>726672</v>
      </c>
    </row>
    <row r="98" spans="1:2" hidden="1" x14ac:dyDescent="0.25">
      <c r="A98" s="1">
        <v>43987</v>
      </c>
      <c r="B98">
        <v>703576</v>
      </c>
    </row>
    <row r="99" spans="1:2" hidden="1" x14ac:dyDescent="0.25">
      <c r="A99" s="1">
        <v>43988</v>
      </c>
      <c r="B99">
        <v>464198</v>
      </c>
    </row>
    <row r="100" spans="1:2" hidden="1" x14ac:dyDescent="0.25">
      <c r="A100" s="1">
        <v>43989</v>
      </c>
      <c r="B100">
        <v>377990</v>
      </c>
    </row>
    <row r="101" spans="1:2" hidden="1" x14ac:dyDescent="0.25">
      <c r="A101" s="1">
        <v>43990</v>
      </c>
      <c r="B101">
        <v>804542</v>
      </c>
    </row>
    <row r="102" spans="1:2" hidden="1" x14ac:dyDescent="0.25">
      <c r="A102" s="1">
        <v>43991</v>
      </c>
      <c r="B102">
        <v>842306</v>
      </c>
    </row>
    <row r="103" spans="1:2" hidden="1" x14ac:dyDescent="0.25">
      <c r="A103" s="1">
        <v>43992</v>
      </c>
      <c r="B103">
        <v>857015</v>
      </c>
    </row>
    <row r="104" spans="1:2" hidden="1" x14ac:dyDescent="0.25">
      <c r="A104" s="1">
        <v>43993</v>
      </c>
      <c r="B104">
        <v>818297</v>
      </c>
    </row>
    <row r="105" spans="1:2" hidden="1" x14ac:dyDescent="0.25">
      <c r="A105" s="1">
        <v>43994</v>
      </c>
      <c r="B105">
        <v>896658</v>
      </c>
    </row>
    <row r="106" spans="1:2" hidden="1" x14ac:dyDescent="0.25">
      <c r="A106" s="1">
        <v>43995</v>
      </c>
      <c r="B106">
        <v>545316</v>
      </c>
    </row>
    <row r="107" spans="1:2" hidden="1" x14ac:dyDescent="0.25">
      <c r="A107" s="1">
        <v>43996</v>
      </c>
      <c r="B107">
        <v>430439</v>
      </c>
    </row>
    <row r="108" spans="1:2" hidden="1" x14ac:dyDescent="0.25">
      <c r="A108" s="1">
        <v>43997</v>
      </c>
      <c r="B108">
        <v>897112</v>
      </c>
    </row>
    <row r="109" spans="1:2" hidden="1" x14ac:dyDescent="0.25">
      <c r="A109" s="1">
        <v>43998</v>
      </c>
      <c r="B109">
        <v>932671</v>
      </c>
    </row>
    <row r="110" spans="1:2" hidden="1" x14ac:dyDescent="0.25">
      <c r="A110" s="1">
        <v>43999</v>
      </c>
      <c r="B110">
        <v>948461</v>
      </c>
    </row>
    <row r="111" spans="1:2" hidden="1" x14ac:dyDescent="0.25">
      <c r="A111" s="1">
        <v>44000</v>
      </c>
      <c r="B111">
        <v>942382</v>
      </c>
    </row>
    <row r="112" spans="1:2" hidden="1" x14ac:dyDescent="0.25">
      <c r="A112" s="1">
        <v>44001</v>
      </c>
      <c r="B112">
        <v>986929</v>
      </c>
    </row>
    <row r="113" spans="1:2" hidden="1" x14ac:dyDescent="0.25">
      <c r="A113" s="1">
        <v>44002</v>
      </c>
      <c r="B113">
        <v>576075</v>
      </c>
    </row>
    <row r="114" spans="1:2" hidden="1" x14ac:dyDescent="0.25">
      <c r="A114" s="1">
        <v>44003</v>
      </c>
      <c r="B114">
        <v>449497</v>
      </c>
    </row>
    <row r="115" spans="1:2" hidden="1" x14ac:dyDescent="0.25">
      <c r="A115" s="1">
        <v>44004</v>
      </c>
      <c r="B115">
        <v>1000046</v>
      </c>
    </row>
    <row r="116" spans="1:2" hidden="1" x14ac:dyDescent="0.25">
      <c r="A116" s="1">
        <v>44005</v>
      </c>
      <c r="B116">
        <v>1050786</v>
      </c>
    </row>
    <row r="117" spans="1:2" hidden="1" x14ac:dyDescent="0.25">
      <c r="A117" s="1">
        <v>44006</v>
      </c>
      <c r="B117">
        <v>1068333</v>
      </c>
    </row>
    <row r="118" spans="1:2" hidden="1" x14ac:dyDescent="0.25">
      <c r="A118" s="1">
        <v>44007</v>
      </c>
      <c r="B118">
        <v>1078796</v>
      </c>
    </row>
    <row r="119" spans="1:2" hidden="1" x14ac:dyDescent="0.25">
      <c r="A119" s="1">
        <v>44008</v>
      </c>
      <c r="B119">
        <v>1102382</v>
      </c>
    </row>
    <row r="120" spans="1:2" hidden="1" x14ac:dyDescent="0.25">
      <c r="A120" s="1">
        <v>44009</v>
      </c>
      <c r="B120">
        <v>615398</v>
      </c>
    </row>
    <row r="121" spans="1:2" hidden="1" x14ac:dyDescent="0.25">
      <c r="A121" s="1">
        <v>44010</v>
      </c>
      <c r="B121">
        <v>535898</v>
      </c>
    </row>
    <row r="122" spans="1:2" hidden="1" x14ac:dyDescent="0.25">
      <c r="A122" s="1">
        <v>44011</v>
      </c>
      <c r="B122">
        <v>1100769</v>
      </c>
    </row>
    <row r="123" spans="1:2" hidden="1" x14ac:dyDescent="0.25">
      <c r="A123" s="1">
        <v>44012</v>
      </c>
      <c r="B123">
        <v>1113124</v>
      </c>
    </row>
    <row r="124" spans="1:2" hidden="1" x14ac:dyDescent="0.25">
      <c r="A124" s="1">
        <v>44013</v>
      </c>
      <c r="B124">
        <v>1120537</v>
      </c>
    </row>
    <row r="125" spans="1:2" hidden="1" x14ac:dyDescent="0.25">
      <c r="A125" s="1">
        <v>44014</v>
      </c>
      <c r="B125">
        <v>1170483</v>
      </c>
    </row>
    <row r="126" spans="1:2" hidden="1" x14ac:dyDescent="0.25">
      <c r="A126" s="1">
        <v>44015</v>
      </c>
      <c r="B126">
        <v>851877</v>
      </c>
    </row>
    <row r="127" spans="1:2" hidden="1" x14ac:dyDescent="0.25">
      <c r="A127" s="1">
        <v>44016</v>
      </c>
      <c r="B127">
        <v>591605</v>
      </c>
    </row>
    <row r="128" spans="1:2" hidden="1" x14ac:dyDescent="0.25">
      <c r="A128" s="1">
        <v>44017</v>
      </c>
      <c r="B128">
        <v>533692</v>
      </c>
    </row>
    <row r="129" spans="1:2" hidden="1" x14ac:dyDescent="0.25">
      <c r="A129" s="1">
        <v>44018</v>
      </c>
      <c r="B129">
        <v>1084956</v>
      </c>
    </row>
    <row r="130" spans="1:2" hidden="1" x14ac:dyDescent="0.25">
      <c r="A130" s="1">
        <v>44019</v>
      </c>
      <c r="B130">
        <v>1157185</v>
      </c>
    </row>
    <row r="131" spans="1:2" hidden="1" x14ac:dyDescent="0.25">
      <c r="A131" s="1">
        <v>44020</v>
      </c>
      <c r="B131">
        <v>1172279</v>
      </c>
    </row>
    <row r="132" spans="1:2" hidden="1" x14ac:dyDescent="0.25">
      <c r="A132" s="1">
        <v>44021</v>
      </c>
      <c r="B132">
        <v>1211280</v>
      </c>
    </row>
    <row r="133" spans="1:2" hidden="1" x14ac:dyDescent="0.25">
      <c r="A133" s="1">
        <v>44022</v>
      </c>
      <c r="B133">
        <v>1030632</v>
      </c>
    </row>
    <row r="134" spans="1:2" hidden="1" x14ac:dyDescent="0.25">
      <c r="A134" s="1">
        <v>44023</v>
      </c>
      <c r="B134">
        <v>692977</v>
      </c>
    </row>
    <row r="135" spans="1:2" hidden="1" x14ac:dyDescent="0.25">
      <c r="A135" s="1">
        <v>44024</v>
      </c>
      <c r="B135">
        <v>628187</v>
      </c>
    </row>
    <row r="136" spans="1:2" hidden="1" x14ac:dyDescent="0.25">
      <c r="A136" s="1">
        <v>44025</v>
      </c>
      <c r="B136">
        <v>1175700</v>
      </c>
    </row>
    <row r="137" spans="1:2" hidden="1" x14ac:dyDescent="0.25">
      <c r="A137" s="1">
        <v>44026</v>
      </c>
      <c r="B137">
        <v>1241080</v>
      </c>
    </row>
    <row r="138" spans="1:2" hidden="1" x14ac:dyDescent="0.25">
      <c r="A138" s="1">
        <v>44027</v>
      </c>
      <c r="B138">
        <v>1248413</v>
      </c>
    </row>
    <row r="139" spans="1:2" hidden="1" x14ac:dyDescent="0.25">
      <c r="A139" s="1">
        <v>44028</v>
      </c>
      <c r="B139">
        <v>1249128</v>
      </c>
    </row>
    <row r="140" spans="1:2" hidden="1" x14ac:dyDescent="0.25">
      <c r="A140" s="1">
        <v>44029</v>
      </c>
      <c r="B140">
        <v>1207265</v>
      </c>
    </row>
    <row r="141" spans="1:2" hidden="1" x14ac:dyDescent="0.25">
      <c r="A141" s="1">
        <v>44030</v>
      </c>
      <c r="B141">
        <v>778936</v>
      </c>
    </row>
    <row r="142" spans="1:2" hidden="1" x14ac:dyDescent="0.25">
      <c r="A142" s="1">
        <v>44031</v>
      </c>
      <c r="B142">
        <v>584994</v>
      </c>
    </row>
    <row r="143" spans="1:2" hidden="1" x14ac:dyDescent="0.25">
      <c r="A143" s="1">
        <v>44032</v>
      </c>
      <c r="B143">
        <v>1156735</v>
      </c>
    </row>
    <row r="144" spans="1:2" hidden="1" x14ac:dyDescent="0.25">
      <c r="A144" s="1">
        <v>44033</v>
      </c>
      <c r="B144">
        <v>1241819</v>
      </c>
    </row>
    <row r="145" spans="1:2" hidden="1" x14ac:dyDescent="0.25">
      <c r="A145" s="1">
        <v>44034</v>
      </c>
      <c r="B145">
        <v>1233668</v>
      </c>
    </row>
    <row r="146" spans="1:2" hidden="1" x14ac:dyDescent="0.25">
      <c r="A146" s="1">
        <v>44035</v>
      </c>
      <c r="B146">
        <v>1233795</v>
      </c>
    </row>
    <row r="147" spans="1:2" hidden="1" x14ac:dyDescent="0.25">
      <c r="A147" s="1">
        <v>44036</v>
      </c>
      <c r="B147">
        <v>1218138</v>
      </c>
    </row>
    <row r="148" spans="1:2" hidden="1" x14ac:dyDescent="0.25">
      <c r="A148" s="1">
        <v>44037</v>
      </c>
      <c r="B148">
        <v>816604</v>
      </c>
    </row>
    <row r="149" spans="1:2" hidden="1" x14ac:dyDescent="0.25">
      <c r="A149" s="1">
        <v>44038</v>
      </c>
      <c r="B149">
        <v>606910</v>
      </c>
    </row>
    <row r="150" spans="1:2" hidden="1" x14ac:dyDescent="0.25">
      <c r="A150" s="1">
        <v>44039</v>
      </c>
      <c r="B150">
        <v>1203503</v>
      </c>
    </row>
    <row r="151" spans="1:2" hidden="1" x14ac:dyDescent="0.25">
      <c r="A151" s="1">
        <v>44040</v>
      </c>
      <c r="B151">
        <v>1241770</v>
      </c>
    </row>
    <row r="152" spans="1:2" hidden="1" x14ac:dyDescent="0.25">
      <c r="A152" s="1">
        <v>44041</v>
      </c>
      <c r="B152">
        <v>1296102</v>
      </c>
    </row>
    <row r="153" spans="1:2" hidden="1" x14ac:dyDescent="0.25">
      <c r="A153" s="1">
        <v>44042</v>
      </c>
      <c r="B153">
        <v>1270172</v>
      </c>
    </row>
    <row r="154" spans="1:2" hidden="1" x14ac:dyDescent="0.25">
      <c r="A154" s="1">
        <v>44043</v>
      </c>
      <c r="B154">
        <v>1258539</v>
      </c>
    </row>
    <row r="155" spans="1:2" hidden="1" x14ac:dyDescent="0.25">
      <c r="A155" s="1">
        <v>44044</v>
      </c>
      <c r="B155">
        <v>842468</v>
      </c>
    </row>
    <row r="156" spans="1:2" hidden="1" x14ac:dyDescent="0.25">
      <c r="A156" s="1">
        <v>44045</v>
      </c>
      <c r="B156">
        <v>590060</v>
      </c>
    </row>
    <row r="157" spans="1:2" hidden="1" x14ac:dyDescent="0.25">
      <c r="A157" s="1">
        <v>44046</v>
      </c>
      <c r="B157">
        <v>1272996</v>
      </c>
    </row>
    <row r="158" spans="1:2" hidden="1" x14ac:dyDescent="0.25">
      <c r="A158" s="1">
        <v>44047</v>
      </c>
      <c r="B158">
        <v>1027187</v>
      </c>
    </row>
    <row r="159" spans="1:2" hidden="1" x14ac:dyDescent="0.25">
      <c r="A159" s="1">
        <v>44048</v>
      </c>
      <c r="B159">
        <v>1348202</v>
      </c>
    </row>
    <row r="160" spans="1:2" hidden="1" x14ac:dyDescent="0.25">
      <c r="A160" s="1">
        <v>44049</v>
      </c>
      <c r="B160">
        <v>1334694</v>
      </c>
    </row>
    <row r="161" spans="1:2" hidden="1" x14ac:dyDescent="0.25">
      <c r="A161" s="1">
        <v>44050</v>
      </c>
      <c r="B161">
        <v>1283894</v>
      </c>
    </row>
    <row r="162" spans="1:2" hidden="1" x14ac:dyDescent="0.25">
      <c r="A162" s="1">
        <v>44051</v>
      </c>
      <c r="B162">
        <v>833287</v>
      </c>
    </row>
    <row r="163" spans="1:2" hidden="1" x14ac:dyDescent="0.25">
      <c r="A163" s="1">
        <v>44052</v>
      </c>
      <c r="B163">
        <v>662993</v>
      </c>
    </row>
    <row r="164" spans="1:2" hidden="1" x14ac:dyDescent="0.25">
      <c r="A164" s="1">
        <v>44053</v>
      </c>
      <c r="B164">
        <v>1275268</v>
      </c>
    </row>
    <row r="165" spans="1:2" hidden="1" x14ac:dyDescent="0.25">
      <c r="A165" s="1">
        <v>44054</v>
      </c>
      <c r="B165">
        <v>1319814</v>
      </c>
    </row>
    <row r="166" spans="1:2" hidden="1" x14ac:dyDescent="0.25">
      <c r="A166" s="1">
        <v>44055</v>
      </c>
      <c r="B166">
        <v>1298963</v>
      </c>
    </row>
    <row r="167" spans="1:2" hidden="1" x14ac:dyDescent="0.25">
      <c r="A167" s="1">
        <v>44056</v>
      </c>
      <c r="B167">
        <v>1291277</v>
      </c>
    </row>
    <row r="168" spans="1:2" hidden="1" x14ac:dyDescent="0.25">
      <c r="A168" s="1">
        <v>44057</v>
      </c>
      <c r="B168">
        <v>1355786</v>
      </c>
    </row>
    <row r="169" spans="1:2" hidden="1" x14ac:dyDescent="0.25">
      <c r="A169" s="1">
        <v>44058</v>
      </c>
      <c r="B169">
        <v>860789</v>
      </c>
    </row>
    <row r="170" spans="1:2" hidden="1" x14ac:dyDescent="0.25">
      <c r="A170" s="1">
        <v>44059</v>
      </c>
      <c r="B170">
        <v>554451</v>
      </c>
    </row>
    <row r="171" spans="1:2" hidden="1" x14ac:dyDescent="0.25">
      <c r="A171" s="1">
        <v>44060</v>
      </c>
      <c r="B171">
        <v>1304485</v>
      </c>
    </row>
    <row r="172" spans="1:2" hidden="1" x14ac:dyDescent="0.25">
      <c r="A172" s="1">
        <v>44061</v>
      </c>
      <c r="B172">
        <v>1369617</v>
      </c>
    </row>
    <row r="173" spans="1:2" hidden="1" x14ac:dyDescent="0.25">
      <c r="A173" s="1">
        <v>44062</v>
      </c>
      <c r="B173">
        <v>1292148</v>
      </c>
    </row>
    <row r="174" spans="1:2" hidden="1" x14ac:dyDescent="0.25">
      <c r="A174" s="1">
        <v>44063</v>
      </c>
      <c r="B174">
        <v>1410489</v>
      </c>
    </row>
    <row r="175" spans="1:2" hidden="1" x14ac:dyDescent="0.25">
      <c r="A175" s="1">
        <v>44064</v>
      </c>
      <c r="B175">
        <v>1387463</v>
      </c>
    </row>
    <row r="176" spans="1:2" hidden="1" x14ac:dyDescent="0.25">
      <c r="A176" s="1">
        <v>44065</v>
      </c>
      <c r="B176">
        <v>882522</v>
      </c>
    </row>
    <row r="177" spans="1:2" hidden="1" x14ac:dyDescent="0.25">
      <c r="A177" s="1">
        <v>44066</v>
      </c>
      <c r="B177">
        <v>671560</v>
      </c>
    </row>
    <row r="178" spans="1:2" hidden="1" x14ac:dyDescent="0.25">
      <c r="A178" s="1">
        <v>44067</v>
      </c>
      <c r="B178">
        <v>1307345</v>
      </c>
    </row>
    <row r="179" spans="1:2" hidden="1" x14ac:dyDescent="0.25">
      <c r="A179" s="1">
        <v>44068</v>
      </c>
      <c r="B179">
        <v>1346490</v>
      </c>
    </row>
    <row r="180" spans="1:2" hidden="1" x14ac:dyDescent="0.25">
      <c r="A180" s="1">
        <v>44069</v>
      </c>
      <c r="B180">
        <v>1407639</v>
      </c>
    </row>
    <row r="181" spans="1:2" hidden="1" x14ac:dyDescent="0.25">
      <c r="A181" s="1">
        <v>44070</v>
      </c>
      <c r="B181">
        <v>1358272</v>
      </c>
    </row>
    <row r="182" spans="1:2" hidden="1" x14ac:dyDescent="0.25">
      <c r="A182" s="1">
        <v>44071</v>
      </c>
      <c r="B182">
        <v>1388583</v>
      </c>
    </row>
    <row r="183" spans="1:2" hidden="1" x14ac:dyDescent="0.25">
      <c r="A183" s="1">
        <v>44072</v>
      </c>
      <c r="B183">
        <v>773667</v>
      </c>
    </row>
    <row r="184" spans="1:2" hidden="1" x14ac:dyDescent="0.25">
      <c r="A184" s="1">
        <v>44073</v>
      </c>
      <c r="B184">
        <v>748061</v>
      </c>
    </row>
    <row r="185" spans="1:2" hidden="1" x14ac:dyDescent="0.25">
      <c r="A185" s="1">
        <v>44074</v>
      </c>
      <c r="B185">
        <v>1397264</v>
      </c>
    </row>
    <row r="186" spans="1:2" hidden="1" x14ac:dyDescent="0.25">
      <c r="A186" s="1">
        <v>44075</v>
      </c>
      <c r="B186">
        <v>1469274</v>
      </c>
    </row>
    <row r="187" spans="1:2" hidden="1" x14ac:dyDescent="0.25">
      <c r="A187" s="1">
        <v>44076</v>
      </c>
      <c r="B187">
        <v>1487969</v>
      </c>
    </row>
    <row r="188" spans="1:2" hidden="1" x14ac:dyDescent="0.25">
      <c r="A188" s="1">
        <v>44077</v>
      </c>
      <c r="B188">
        <v>1529185</v>
      </c>
    </row>
    <row r="189" spans="1:2" hidden="1" x14ac:dyDescent="0.25">
      <c r="A189" s="1">
        <v>44078</v>
      </c>
      <c r="B189">
        <v>1568385</v>
      </c>
    </row>
    <row r="190" spans="1:2" hidden="1" x14ac:dyDescent="0.25">
      <c r="A190" s="1">
        <v>44079</v>
      </c>
      <c r="B190">
        <v>1013725</v>
      </c>
    </row>
    <row r="191" spans="1:2" hidden="1" x14ac:dyDescent="0.25">
      <c r="A191" s="1">
        <v>44080</v>
      </c>
      <c r="B191">
        <v>819409</v>
      </c>
    </row>
    <row r="192" spans="1:2" hidden="1" x14ac:dyDescent="0.25">
      <c r="A192" s="1">
        <v>44081</v>
      </c>
      <c r="B192">
        <v>870964</v>
      </c>
    </row>
    <row r="193" spans="1:2" hidden="1" x14ac:dyDescent="0.25">
      <c r="A193" s="1">
        <v>44082</v>
      </c>
      <c r="B193">
        <v>1555816</v>
      </c>
    </row>
    <row r="194" spans="1:2" hidden="1" x14ac:dyDescent="0.25">
      <c r="A194" s="1">
        <v>44083</v>
      </c>
      <c r="B194">
        <v>1610076</v>
      </c>
    </row>
    <row r="195" spans="1:2" hidden="1" x14ac:dyDescent="0.25">
      <c r="A195" s="1">
        <v>44084</v>
      </c>
      <c r="B195">
        <v>1543662</v>
      </c>
    </row>
    <row r="196" spans="1:2" hidden="1" x14ac:dyDescent="0.25">
      <c r="A196" s="1">
        <v>44085</v>
      </c>
      <c r="B196">
        <v>1690334</v>
      </c>
    </row>
    <row r="197" spans="1:2" hidden="1" x14ac:dyDescent="0.25">
      <c r="A197" s="1">
        <v>44086</v>
      </c>
      <c r="B197">
        <v>1083698</v>
      </c>
    </row>
    <row r="198" spans="1:2" hidden="1" x14ac:dyDescent="0.25">
      <c r="A198" s="1">
        <v>44087</v>
      </c>
      <c r="B198">
        <v>796740</v>
      </c>
    </row>
    <row r="199" spans="1:2" hidden="1" x14ac:dyDescent="0.25">
      <c r="A199" s="1">
        <v>44088</v>
      </c>
      <c r="B199">
        <v>1604381</v>
      </c>
    </row>
    <row r="200" spans="1:2" hidden="1" x14ac:dyDescent="0.25">
      <c r="A200" s="1">
        <v>44089</v>
      </c>
      <c r="B200">
        <v>1678078</v>
      </c>
    </row>
    <row r="201" spans="1:2" hidden="1" x14ac:dyDescent="0.25">
      <c r="A201" s="1">
        <v>44090</v>
      </c>
      <c r="B201">
        <v>1686909</v>
      </c>
    </row>
    <row r="202" spans="1:2" hidden="1" x14ac:dyDescent="0.25">
      <c r="A202" s="1">
        <v>44091</v>
      </c>
      <c r="B202">
        <v>1692368</v>
      </c>
    </row>
    <row r="203" spans="1:2" hidden="1" x14ac:dyDescent="0.25">
      <c r="A203" s="1">
        <v>44092</v>
      </c>
      <c r="B203">
        <v>1725443</v>
      </c>
    </row>
    <row r="204" spans="1:2" hidden="1" x14ac:dyDescent="0.25">
      <c r="A204" s="1">
        <v>44093</v>
      </c>
      <c r="B204">
        <v>1136947</v>
      </c>
    </row>
    <row r="205" spans="1:2" hidden="1" x14ac:dyDescent="0.25">
      <c r="A205" s="1">
        <v>44094</v>
      </c>
      <c r="B205">
        <v>827605</v>
      </c>
    </row>
    <row r="206" spans="1:2" hidden="1" x14ac:dyDescent="0.25">
      <c r="A206" s="1">
        <v>44095</v>
      </c>
      <c r="B206">
        <v>1624139</v>
      </c>
    </row>
    <row r="207" spans="1:2" hidden="1" x14ac:dyDescent="0.25">
      <c r="A207" s="1">
        <v>44096</v>
      </c>
      <c r="B207">
        <v>1698504</v>
      </c>
    </row>
    <row r="208" spans="1:2" hidden="1" x14ac:dyDescent="0.25">
      <c r="A208" s="1">
        <v>44097</v>
      </c>
      <c r="B208">
        <v>1735333</v>
      </c>
    </row>
    <row r="209" spans="1:2" hidden="1" x14ac:dyDescent="0.25">
      <c r="A209" s="1">
        <v>44098</v>
      </c>
      <c r="B209">
        <v>1722364</v>
      </c>
    </row>
    <row r="210" spans="1:2" hidden="1" x14ac:dyDescent="0.25">
      <c r="A210" s="1">
        <v>44099</v>
      </c>
      <c r="B210">
        <v>1761591</v>
      </c>
    </row>
    <row r="211" spans="1:2" hidden="1" x14ac:dyDescent="0.25">
      <c r="A211" s="1">
        <v>44100</v>
      </c>
      <c r="B211">
        <v>1120143</v>
      </c>
    </row>
    <row r="212" spans="1:2" hidden="1" x14ac:dyDescent="0.25">
      <c r="A212" s="1">
        <v>44101</v>
      </c>
      <c r="B212">
        <v>846179</v>
      </c>
    </row>
    <row r="213" spans="1:2" hidden="1" x14ac:dyDescent="0.25">
      <c r="A213" s="1">
        <v>44102</v>
      </c>
      <c r="B213">
        <v>1489240</v>
      </c>
    </row>
    <row r="214" spans="1:2" hidden="1" x14ac:dyDescent="0.25">
      <c r="A214" s="1">
        <v>44103</v>
      </c>
      <c r="B214">
        <v>1661264</v>
      </c>
    </row>
    <row r="215" spans="1:2" hidden="1" x14ac:dyDescent="0.25">
      <c r="A215" s="1">
        <v>44104</v>
      </c>
      <c r="B215">
        <v>1740820</v>
      </c>
    </row>
    <row r="216" spans="1:2" hidden="1" x14ac:dyDescent="0.25">
      <c r="A216" s="1">
        <v>44105</v>
      </c>
      <c r="B216">
        <v>1809958</v>
      </c>
    </row>
    <row r="217" spans="1:2" hidden="1" x14ac:dyDescent="0.25">
      <c r="A217" s="1">
        <v>44106</v>
      </c>
      <c r="B217">
        <v>1790612</v>
      </c>
    </row>
    <row r="218" spans="1:2" hidden="1" x14ac:dyDescent="0.25">
      <c r="A218" s="1">
        <v>44107</v>
      </c>
      <c r="B218">
        <v>1168040</v>
      </c>
    </row>
    <row r="219" spans="1:2" hidden="1" x14ac:dyDescent="0.25">
      <c r="A219" s="1">
        <v>44108</v>
      </c>
      <c r="B219">
        <v>852830</v>
      </c>
    </row>
    <row r="220" spans="1:2" hidden="1" x14ac:dyDescent="0.25">
      <c r="A220" s="1">
        <v>44109</v>
      </c>
      <c r="B220">
        <v>1678792</v>
      </c>
    </row>
    <row r="221" spans="1:2" hidden="1" x14ac:dyDescent="0.25">
      <c r="A221" s="1">
        <v>44110</v>
      </c>
      <c r="B221">
        <v>1758454</v>
      </c>
    </row>
    <row r="222" spans="1:2" hidden="1" x14ac:dyDescent="0.25">
      <c r="A222" s="1">
        <v>44111</v>
      </c>
      <c r="B222">
        <v>1770617</v>
      </c>
    </row>
    <row r="223" spans="1:2" hidden="1" x14ac:dyDescent="0.25">
      <c r="A223" s="1">
        <v>44112</v>
      </c>
      <c r="B223">
        <v>1798005</v>
      </c>
    </row>
    <row r="224" spans="1:2" hidden="1" x14ac:dyDescent="0.25">
      <c r="A224" s="1">
        <v>44113</v>
      </c>
      <c r="B224">
        <v>1808079</v>
      </c>
    </row>
    <row r="225" spans="1:2" hidden="1" x14ac:dyDescent="0.25">
      <c r="A225" s="1">
        <v>44114</v>
      </c>
      <c r="B225">
        <v>1170227</v>
      </c>
    </row>
    <row r="226" spans="1:2" hidden="1" x14ac:dyDescent="0.25">
      <c r="A226" s="1">
        <v>44115</v>
      </c>
      <c r="B226">
        <v>848469</v>
      </c>
    </row>
    <row r="227" spans="1:2" hidden="1" x14ac:dyDescent="0.25">
      <c r="A227" s="1">
        <v>44116</v>
      </c>
      <c r="B227">
        <v>1284655</v>
      </c>
    </row>
    <row r="228" spans="1:2" hidden="1" x14ac:dyDescent="0.25">
      <c r="A228" s="1">
        <v>44117</v>
      </c>
      <c r="B228">
        <v>1715183</v>
      </c>
    </row>
    <row r="229" spans="1:2" hidden="1" x14ac:dyDescent="0.25">
      <c r="A229" s="1">
        <v>44118</v>
      </c>
      <c r="B229">
        <v>1838682</v>
      </c>
    </row>
    <row r="230" spans="1:2" hidden="1" x14ac:dyDescent="0.25">
      <c r="A230" s="1">
        <v>44119</v>
      </c>
      <c r="B230">
        <v>1853753</v>
      </c>
    </row>
    <row r="231" spans="1:2" hidden="1" x14ac:dyDescent="0.25">
      <c r="A231" s="1">
        <v>44120</v>
      </c>
      <c r="B231">
        <v>1671320</v>
      </c>
    </row>
    <row r="232" spans="1:2" hidden="1" x14ac:dyDescent="0.25">
      <c r="A232" s="1">
        <v>44121</v>
      </c>
      <c r="B232">
        <v>1209473</v>
      </c>
    </row>
    <row r="233" spans="1:2" hidden="1" x14ac:dyDescent="0.25">
      <c r="A233" s="1">
        <v>44122</v>
      </c>
      <c r="B233">
        <v>896812</v>
      </c>
    </row>
    <row r="234" spans="1:2" hidden="1" x14ac:dyDescent="0.25">
      <c r="A234" s="1">
        <v>44123</v>
      </c>
      <c r="B234">
        <v>1719153</v>
      </c>
    </row>
    <row r="235" spans="1:2" hidden="1" x14ac:dyDescent="0.25">
      <c r="A235" s="1">
        <v>44124</v>
      </c>
      <c r="B235">
        <v>1780231</v>
      </c>
    </row>
    <row r="236" spans="1:2" hidden="1" x14ac:dyDescent="0.25">
      <c r="A236" s="1">
        <v>44125</v>
      </c>
      <c r="B236">
        <v>1812949</v>
      </c>
    </row>
    <row r="237" spans="1:2" hidden="1" x14ac:dyDescent="0.25">
      <c r="A237" s="1">
        <v>44126</v>
      </c>
      <c r="B237">
        <v>1825208</v>
      </c>
    </row>
    <row r="238" spans="1:2" hidden="1" x14ac:dyDescent="0.25">
      <c r="A238" s="1">
        <v>44127</v>
      </c>
      <c r="B238">
        <v>1842588</v>
      </c>
    </row>
    <row r="239" spans="1:2" hidden="1" x14ac:dyDescent="0.25">
      <c r="A239" s="1">
        <v>44128</v>
      </c>
      <c r="B239">
        <v>1185612</v>
      </c>
    </row>
    <row r="240" spans="1:2" hidden="1" x14ac:dyDescent="0.25">
      <c r="A240" s="1">
        <v>44129</v>
      </c>
      <c r="B240">
        <v>885001</v>
      </c>
    </row>
    <row r="241" spans="1:2" hidden="1" x14ac:dyDescent="0.25">
      <c r="A241" s="1">
        <v>44130</v>
      </c>
      <c r="B241">
        <v>1690651</v>
      </c>
    </row>
    <row r="242" spans="1:2" hidden="1" x14ac:dyDescent="0.25">
      <c r="A242" s="1">
        <v>44131</v>
      </c>
      <c r="B242">
        <v>1815242</v>
      </c>
    </row>
    <row r="243" spans="1:2" hidden="1" x14ac:dyDescent="0.25">
      <c r="A243" s="1">
        <v>44132</v>
      </c>
      <c r="B243">
        <v>1819352</v>
      </c>
    </row>
    <row r="244" spans="1:2" hidden="1" x14ac:dyDescent="0.25">
      <c r="A244" s="1">
        <v>44133</v>
      </c>
      <c r="B244">
        <v>1705072</v>
      </c>
    </row>
    <row r="245" spans="1:2" hidden="1" x14ac:dyDescent="0.25">
      <c r="A245" s="1">
        <v>44134</v>
      </c>
      <c r="B245">
        <v>1768018</v>
      </c>
    </row>
    <row r="246" spans="1:2" hidden="1" x14ac:dyDescent="0.25">
      <c r="A246" s="1">
        <v>44135</v>
      </c>
      <c r="B246">
        <v>1174059</v>
      </c>
    </row>
    <row r="247" spans="1:2" hidden="1" x14ac:dyDescent="0.25">
      <c r="A247" s="1">
        <v>44136</v>
      </c>
      <c r="B247">
        <v>786675</v>
      </c>
    </row>
    <row r="248" spans="1:2" hidden="1" x14ac:dyDescent="0.25">
      <c r="A248" s="1">
        <v>44137</v>
      </c>
      <c r="B248">
        <v>1747908</v>
      </c>
    </row>
    <row r="249" spans="1:2" hidden="1" x14ac:dyDescent="0.25">
      <c r="A249" s="1">
        <v>44138</v>
      </c>
      <c r="B249">
        <v>1602912</v>
      </c>
    </row>
    <row r="250" spans="1:2" hidden="1" x14ac:dyDescent="0.25">
      <c r="A250" s="1">
        <v>44139</v>
      </c>
      <c r="B250">
        <v>1690489</v>
      </c>
    </row>
    <row r="251" spans="1:2" hidden="1" x14ac:dyDescent="0.25">
      <c r="A251" s="1">
        <v>44140</v>
      </c>
      <c r="B251">
        <v>1793796</v>
      </c>
    </row>
    <row r="252" spans="1:2" hidden="1" x14ac:dyDescent="0.25">
      <c r="A252" s="1">
        <v>44141</v>
      </c>
      <c r="B252">
        <v>1837314</v>
      </c>
    </row>
    <row r="253" spans="1:2" hidden="1" x14ac:dyDescent="0.25">
      <c r="A253" s="1">
        <v>44142</v>
      </c>
      <c r="B253">
        <v>1246321</v>
      </c>
    </row>
    <row r="254" spans="1:2" hidden="1" x14ac:dyDescent="0.25">
      <c r="A254" s="1">
        <v>44143</v>
      </c>
      <c r="B254">
        <v>927670</v>
      </c>
    </row>
    <row r="255" spans="1:2" hidden="1" x14ac:dyDescent="0.25">
      <c r="A255" s="1">
        <v>44144</v>
      </c>
      <c r="B255">
        <v>1752614</v>
      </c>
    </row>
    <row r="256" spans="1:2" hidden="1" x14ac:dyDescent="0.25">
      <c r="A256" s="1">
        <v>44145</v>
      </c>
      <c r="B256">
        <v>1836902</v>
      </c>
    </row>
    <row r="257" spans="1:2" hidden="1" x14ac:dyDescent="0.25">
      <c r="A257" s="1">
        <v>44146</v>
      </c>
      <c r="B257">
        <v>1614812</v>
      </c>
    </row>
    <row r="258" spans="1:2" hidden="1" x14ac:dyDescent="0.25">
      <c r="A258" s="1">
        <v>44147</v>
      </c>
      <c r="B258">
        <v>1776666</v>
      </c>
    </row>
    <row r="259" spans="1:2" hidden="1" x14ac:dyDescent="0.25">
      <c r="A259" s="1">
        <v>44148</v>
      </c>
      <c r="B259">
        <v>1816693</v>
      </c>
    </row>
    <row r="260" spans="1:2" hidden="1" x14ac:dyDescent="0.25">
      <c r="A260" s="1">
        <v>44149</v>
      </c>
      <c r="B260">
        <v>1215477</v>
      </c>
    </row>
    <row r="261" spans="1:2" hidden="1" x14ac:dyDescent="0.25">
      <c r="A261" s="1">
        <v>44150</v>
      </c>
      <c r="B261">
        <v>820858</v>
      </c>
    </row>
    <row r="262" spans="1:2" hidden="1" x14ac:dyDescent="0.25">
      <c r="A262" s="1">
        <v>44151</v>
      </c>
      <c r="B262">
        <v>1741750</v>
      </c>
    </row>
    <row r="263" spans="1:2" hidden="1" x14ac:dyDescent="0.25">
      <c r="A263" s="1">
        <v>44152</v>
      </c>
      <c r="B263">
        <v>1788847</v>
      </c>
    </row>
    <row r="264" spans="1:2" hidden="1" x14ac:dyDescent="0.25">
      <c r="A264" s="1">
        <v>44153</v>
      </c>
      <c r="B264">
        <v>1787688</v>
      </c>
    </row>
    <row r="265" spans="1:2" hidden="1" x14ac:dyDescent="0.25">
      <c r="A265" s="1">
        <v>44154</v>
      </c>
      <c r="B265">
        <v>1757535</v>
      </c>
    </row>
    <row r="266" spans="1:2" hidden="1" x14ac:dyDescent="0.25">
      <c r="A266" s="1">
        <v>44155</v>
      </c>
      <c r="B266">
        <v>1800423</v>
      </c>
    </row>
    <row r="267" spans="1:2" hidden="1" x14ac:dyDescent="0.25">
      <c r="A267" s="1">
        <v>44156</v>
      </c>
      <c r="B267">
        <v>1157957</v>
      </c>
    </row>
    <row r="268" spans="1:2" hidden="1" x14ac:dyDescent="0.25">
      <c r="A268" s="1">
        <v>44157</v>
      </c>
      <c r="B268">
        <v>817963</v>
      </c>
    </row>
    <row r="269" spans="1:2" hidden="1" x14ac:dyDescent="0.25">
      <c r="A269" s="1">
        <v>44158</v>
      </c>
      <c r="B269">
        <v>1646525</v>
      </c>
    </row>
    <row r="270" spans="1:2" hidden="1" x14ac:dyDescent="0.25">
      <c r="A270" s="1">
        <v>44159</v>
      </c>
      <c r="B270">
        <v>1735702</v>
      </c>
    </row>
    <row r="271" spans="1:2" hidden="1" x14ac:dyDescent="0.25">
      <c r="A271" s="1">
        <v>44160</v>
      </c>
      <c r="B271">
        <v>1688227</v>
      </c>
    </row>
    <row r="272" spans="1:2" hidden="1" x14ac:dyDescent="0.25">
      <c r="A272" s="1">
        <v>44161</v>
      </c>
      <c r="B272">
        <v>652276</v>
      </c>
    </row>
    <row r="273" spans="1:2" hidden="1" x14ac:dyDescent="0.25">
      <c r="A273" s="1">
        <v>44162</v>
      </c>
      <c r="B273">
        <v>1263473</v>
      </c>
    </row>
    <row r="274" spans="1:2" hidden="1" x14ac:dyDescent="0.25">
      <c r="A274" s="1">
        <v>44163</v>
      </c>
      <c r="B274">
        <v>1032823</v>
      </c>
    </row>
    <row r="275" spans="1:2" hidden="1" x14ac:dyDescent="0.25">
      <c r="A275" s="1">
        <v>44164</v>
      </c>
      <c r="B275">
        <v>826974</v>
      </c>
    </row>
    <row r="276" spans="1:2" hidden="1" x14ac:dyDescent="0.25">
      <c r="A276" s="1">
        <v>44165</v>
      </c>
      <c r="B276">
        <v>1459131</v>
      </c>
    </row>
    <row r="277" spans="1:2" hidden="1" x14ac:dyDescent="0.25">
      <c r="A277" s="1">
        <v>44166</v>
      </c>
      <c r="B277">
        <v>1706348</v>
      </c>
    </row>
    <row r="278" spans="1:2" hidden="1" x14ac:dyDescent="0.25">
      <c r="A278" s="1">
        <v>44167</v>
      </c>
      <c r="B278">
        <v>1699968</v>
      </c>
    </row>
    <row r="279" spans="1:2" hidden="1" x14ac:dyDescent="0.25">
      <c r="A279" s="1">
        <v>44168</v>
      </c>
      <c r="B279">
        <v>1736045</v>
      </c>
    </row>
    <row r="280" spans="1:2" hidden="1" x14ac:dyDescent="0.25">
      <c r="A280" s="1">
        <v>44169</v>
      </c>
      <c r="B280">
        <v>1701628</v>
      </c>
    </row>
    <row r="281" spans="1:2" hidden="1" x14ac:dyDescent="0.25">
      <c r="A281" s="1">
        <v>44170</v>
      </c>
      <c r="B281">
        <v>1000240</v>
      </c>
    </row>
    <row r="282" spans="1:2" hidden="1" x14ac:dyDescent="0.25">
      <c r="A282" s="1">
        <v>44171</v>
      </c>
      <c r="B282">
        <v>878393</v>
      </c>
    </row>
    <row r="283" spans="1:2" hidden="1" x14ac:dyDescent="0.25">
      <c r="A283" s="1">
        <v>44172</v>
      </c>
      <c r="B283">
        <v>1656627</v>
      </c>
    </row>
    <row r="284" spans="1:2" hidden="1" x14ac:dyDescent="0.25">
      <c r="A284" s="1">
        <v>44173</v>
      </c>
      <c r="B284">
        <v>1540893</v>
      </c>
    </row>
    <row r="285" spans="1:2" hidden="1" x14ac:dyDescent="0.25">
      <c r="A285" s="1">
        <v>44174</v>
      </c>
      <c r="B285">
        <v>1701926</v>
      </c>
    </row>
    <row r="286" spans="1:2" hidden="1" x14ac:dyDescent="0.25">
      <c r="A286" s="1">
        <v>44175</v>
      </c>
      <c r="B286">
        <v>1761336</v>
      </c>
    </row>
    <row r="287" spans="1:2" hidden="1" x14ac:dyDescent="0.25">
      <c r="A287" s="1">
        <v>44176</v>
      </c>
      <c r="B287">
        <v>1786290</v>
      </c>
    </row>
    <row r="288" spans="1:2" hidden="1" x14ac:dyDescent="0.25">
      <c r="A288" s="1">
        <v>44177</v>
      </c>
      <c r="B288">
        <v>1091352</v>
      </c>
    </row>
    <row r="289" spans="1:2" hidden="1" x14ac:dyDescent="0.25">
      <c r="A289" s="1">
        <v>44178</v>
      </c>
      <c r="B289">
        <v>911439</v>
      </c>
    </row>
    <row r="290" spans="1:2" hidden="1" x14ac:dyDescent="0.25">
      <c r="A290" s="1">
        <v>44179</v>
      </c>
      <c r="B290">
        <v>1584089</v>
      </c>
    </row>
    <row r="291" spans="1:2" hidden="1" x14ac:dyDescent="0.25">
      <c r="A291" s="1">
        <v>44180</v>
      </c>
      <c r="B291">
        <v>1783388</v>
      </c>
    </row>
    <row r="292" spans="1:2" hidden="1" x14ac:dyDescent="0.25">
      <c r="A292" s="1">
        <v>44181</v>
      </c>
      <c r="B292">
        <v>1569079</v>
      </c>
    </row>
    <row r="293" spans="1:2" hidden="1" x14ac:dyDescent="0.25">
      <c r="A293" s="1">
        <v>44182</v>
      </c>
      <c r="B293">
        <v>1079818</v>
      </c>
    </row>
    <row r="294" spans="1:2" hidden="1" x14ac:dyDescent="0.25">
      <c r="A294" s="1">
        <v>44183</v>
      </c>
      <c r="B294">
        <v>1735664</v>
      </c>
    </row>
    <row r="295" spans="1:2" hidden="1" x14ac:dyDescent="0.25">
      <c r="A295" s="1">
        <v>44184</v>
      </c>
      <c r="B295">
        <v>1112827</v>
      </c>
    </row>
    <row r="296" spans="1:2" hidden="1" x14ac:dyDescent="0.25">
      <c r="A296" s="1">
        <v>44185</v>
      </c>
      <c r="B296">
        <v>821265</v>
      </c>
    </row>
    <row r="297" spans="1:2" hidden="1" x14ac:dyDescent="0.25">
      <c r="A297" s="1">
        <v>44186</v>
      </c>
      <c r="B297">
        <v>1716035</v>
      </c>
    </row>
    <row r="298" spans="1:2" hidden="1" x14ac:dyDescent="0.25">
      <c r="A298" s="1">
        <v>44187</v>
      </c>
      <c r="B298">
        <v>1760948</v>
      </c>
    </row>
    <row r="299" spans="1:2" hidden="1" x14ac:dyDescent="0.25">
      <c r="A299" s="1">
        <v>44188</v>
      </c>
      <c r="B299">
        <v>1772537</v>
      </c>
    </row>
    <row r="300" spans="1:2" hidden="1" x14ac:dyDescent="0.25">
      <c r="A300" s="1">
        <v>44189</v>
      </c>
      <c r="B300">
        <v>1312480</v>
      </c>
    </row>
    <row r="301" spans="1:2" hidden="1" x14ac:dyDescent="0.25">
      <c r="A301" s="1">
        <v>44190</v>
      </c>
      <c r="B301">
        <v>485208</v>
      </c>
    </row>
    <row r="302" spans="1:2" hidden="1" x14ac:dyDescent="0.25">
      <c r="A302" s="1">
        <v>44191</v>
      </c>
      <c r="B302">
        <v>879170</v>
      </c>
    </row>
    <row r="303" spans="1:2" hidden="1" x14ac:dyDescent="0.25">
      <c r="A303" s="1">
        <v>44192</v>
      </c>
      <c r="B303">
        <v>760350</v>
      </c>
    </row>
    <row r="304" spans="1:2" hidden="1" x14ac:dyDescent="0.25">
      <c r="A304" s="1">
        <v>44193</v>
      </c>
      <c r="B304">
        <v>1510168</v>
      </c>
    </row>
    <row r="305" spans="1:2" hidden="1" x14ac:dyDescent="0.25">
      <c r="A305" s="1">
        <v>44194</v>
      </c>
      <c r="B305">
        <v>1555198</v>
      </c>
    </row>
    <row r="306" spans="1:2" hidden="1" x14ac:dyDescent="0.25">
      <c r="A306" s="1">
        <v>44195</v>
      </c>
      <c r="B306">
        <v>1582486</v>
      </c>
    </row>
    <row r="307" spans="1:2" hidden="1" x14ac:dyDescent="0.25">
      <c r="A307" s="1">
        <v>44196</v>
      </c>
      <c r="B307">
        <v>1274984</v>
      </c>
    </row>
    <row r="308" spans="1:2" hidden="1" x14ac:dyDescent="0.25">
      <c r="A308" s="1">
        <v>44197</v>
      </c>
      <c r="B308">
        <v>613692</v>
      </c>
    </row>
    <row r="309" spans="1:2" hidden="1" x14ac:dyDescent="0.25">
      <c r="A309" s="1">
        <v>44198</v>
      </c>
      <c r="B309">
        <v>988418</v>
      </c>
    </row>
    <row r="310" spans="1:2" hidden="1" x14ac:dyDescent="0.25">
      <c r="A310" s="1">
        <v>44199</v>
      </c>
      <c r="B310">
        <v>653187</v>
      </c>
    </row>
    <row r="311" spans="1:2" hidden="1" x14ac:dyDescent="0.25">
      <c r="A311" s="1">
        <v>44200</v>
      </c>
      <c r="B311">
        <v>1557977</v>
      </c>
    </row>
    <row r="312" spans="1:2" hidden="1" x14ac:dyDescent="0.25">
      <c r="A312" s="1">
        <v>44201</v>
      </c>
      <c r="B312">
        <v>1597518</v>
      </c>
    </row>
    <row r="313" spans="1:2" hidden="1" x14ac:dyDescent="0.25">
      <c r="A313" s="1">
        <v>44202</v>
      </c>
      <c r="B313">
        <v>1613629</v>
      </c>
    </row>
    <row r="314" spans="1:2" hidden="1" x14ac:dyDescent="0.25">
      <c r="A314" s="1">
        <v>44203</v>
      </c>
      <c r="B314">
        <v>1611099</v>
      </c>
    </row>
    <row r="315" spans="1:2" hidden="1" x14ac:dyDescent="0.25">
      <c r="A315" s="1">
        <v>44204</v>
      </c>
      <c r="B315">
        <v>1619242</v>
      </c>
    </row>
    <row r="316" spans="1:2" hidden="1" x14ac:dyDescent="0.25">
      <c r="A316" s="1">
        <v>44205</v>
      </c>
      <c r="B316">
        <v>990412</v>
      </c>
    </row>
    <row r="317" spans="1:2" hidden="1" x14ac:dyDescent="0.25">
      <c r="A317" s="1">
        <v>44206</v>
      </c>
      <c r="B317">
        <v>763097</v>
      </c>
    </row>
    <row r="318" spans="1:2" hidden="1" x14ac:dyDescent="0.25">
      <c r="A318" s="1">
        <v>44207</v>
      </c>
      <c r="B318">
        <v>1568207</v>
      </c>
    </row>
    <row r="319" spans="1:2" hidden="1" x14ac:dyDescent="0.25">
      <c r="A319" s="1">
        <v>44208</v>
      </c>
      <c r="B319">
        <v>1640428</v>
      </c>
    </row>
    <row r="320" spans="1:2" hidden="1" x14ac:dyDescent="0.25">
      <c r="A320" s="1">
        <v>44209</v>
      </c>
      <c r="B320">
        <v>1641652</v>
      </c>
    </row>
    <row r="321" spans="1:2" hidden="1" x14ac:dyDescent="0.25">
      <c r="A321" s="1">
        <v>44210</v>
      </c>
      <c r="B321">
        <v>1647396</v>
      </c>
    </row>
    <row r="322" spans="1:2" hidden="1" x14ac:dyDescent="0.25">
      <c r="A322" s="1">
        <v>44211</v>
      </c>
      <c r="B322">
        <v>1627120</v>
      </c>
    </row>
    <row r="323" spans="1:2" hidden="1" x14ac:dyDescent="0.25">
      <c r="A323" s="1">
        <v>44212</v>
      </c>
      <c r="B323">
        <v>991500</v>
      </c>
    </row>
    <row r="324" spans="1:2" hidden="1" x14ac:dyDescent="0.25">
      <c r="A324" s="1">
        <v>44213</v>
      </c>
      <c r="B324">
        <v>797654</v>
      </c>
    </row>
    <row r="325" spans="1:2" hidden="1" x14ac:dyDescent="0.25">
      <c r="A325" s="1">
        <v>44214</v>
      </c>
      <c r="B325">
        <v>1276978</v>
      </c>
    </row>
    <row r="326" spans="1:2" hidden="1" x14ac:dyDescent="0.25">
      <c r="A326" s="1">
        <v>44215</v>
      </c>
      <c r="B326">
        <v>1635915</v>
      </c>
    </row>
    <row r="327" spans="1:2" hidden="1" x14ac:dyDescent="0.25">
      <c r="A327" s="1">
        <v>44216</v>
      </c>
      <c r="B327">
        <v>1575075</v>
      </c>
    </row>
    <row r="328" spans="1:2" hidden="1" x14ac:dyDescent="0.25">
      <c r="A328" s="1">
        <v>44217</v>
      </c>
      <c r="B328">
        <v>1652842</v>
      </c>
    </row>
    <row r="329" spans="1:2" hidden="1" x14ac:dyDescent="0.25">
      <c r="A329" s="1">
        <v>44218</v>
      </c>
      <c r="B329">
        <v>1672001</v>
      </c>
    </row>
    <row r="330" spans="1:2" hidden="1" x14ac:dyDescent="0.25">
      <c r="A330" s="1">
        <v>44219</v>
      </c>
      <c r="B330">
        <v>997551</v>
      </c>
    </row>
    <row r="331" spans="1:2" hidden="1" x14ac:dyDescent="0.25">
      <c r="A331" s="1">
        <v>44220</v>
      </c>
      <c r="B331">
        <v>741139</v>
      </c>
    </row>
    <row r="332" spans="1:2" hidden="1" x14ac:dyDescent="0.25">
      <c r="A332" s="1">
        <v>44221</v>
      </c>
      <c r="B332">
        <v>1592468</v>
      </c>
    </row>
    <row r="333" spans="1:2" hidden="1" x14ac:dyDescent="0.25">
      <c r="A333" s="1">
        <v>44222</v>
      </c>
      <c r="B333">
        <v>1550953</v>
      </c>
    </row>
    <row r="334" spans="1:2" hidden="1" x14ac:dyDescent="0.25">
      <c r="A334" s="1">
        <v>44223</v>
      </c>
      <c r="B334">
        <v>1660278</v>
      </c>
    </row>
    <row r="335" spans="1:2" hidden="1" x14ac:dyDescent="0.25">
      <c r="A335" s="1">
        <v>44224</v>
      </c>
      <c r="B335">
        <v>1646806</v>
      </c>
    </row>
    <row r="336" spans="1:2" hidden="1" x14ac:dyDescent="0.25">
      <c r="A336" s="1">
        <v>44225</v>
      </c>
      <c r="B336">
        <v>1511680</v>
      </c>
    </row>
    <row r="337" spans="1:2" hidden="1" x14ac:dyDescent="0.25">
      <c r="A337" s="1">
        <v>44226</v>
      </c>
      <c r="B337">
        <v>942615</v>
      </c>
    </row>
    <row r="338" spans="1:2" hidden="1" x14ac:dyDescent="0.25">
      <c r="A338" s="1">
        <v>44227</v>
      </c>
      <c r="B338">
        <v>722853</v>
      </c>
    </row>
    <row r="339" spans="1:2" hidden="1" x14ac:dyDescent="0.25">
      <c r="A339" s="1">
        <v>44228</v>
      </c>
      <c r="B339">
        <v>583230</v>
      </c>
    </row>
    <row r="340" spans="1:2" hidden="1" x14ac:dyDescent="0.25">
      <c r="A340" s="1">
        <v>44229</v>
      </c>
      <c r="B340">
        <v>1005985</v>
      </c>
    </row>
    <row r="341" spans="1:2" hidden="1" x14ac:dyDescent="0.25">
      <c r="A341" s="1">
        <v>44230</v>
      </c>
      <c r="B341">
        <v>1702598</v>
      </c>
    </row>
    <row r="342" spans="1:2" hidden="1" x14ac:dyDescent="0.25">
      <c r="A342" s="1">
        <v>44231</v>
      </c>
      <c r="B342">
        <v>1785833</v>
      </c>
    </row>
    <row r="343" spans="1:2" hidden="1" x14ac:dyDescent="0.25">
      <c r="A343" s="1">
        <v>44232</v>
      </c>
      <c r="B343">
        <v>1741015</v>
      </c>
    </row>
    <row r="344" spans="1:2" hidden="1" x14ac:dyDescent="0.25">
      <c r="A344" s="1">
        <v>44233</v>
      </c>
      <c r="B344">
        <v>1148477</v>
      </c>
    </row>
    <row r="345" spans="1:2" hidden="1" x14ac:dyDescent="0.25">
      <c r="A345" s="1">
        <v>44234</v>
      </c>
      <c r="B345">
        <v>652521</v>
      </c>
    </row>
    <row r="346" spans="1:2" hidden="1" x14ac:dyDescent="0.25">
      <c r="A346" s="1">
        <v>44235</v>
      </c>
      <c r="B346">
        <v>1639753</v>
      </c>
    </row>
    <row r="347" spans="1:2" hidden="1" x14ac:dyDescent="0.25">
      <c r="A347" s="1">
        <v>44236</v>
      </c>
      <c r="B347">
        <v>1666467</v>
      </c>
    </row>
    <row r="348" spans="1:2" hidden="1" x14ac:dyDescent="0.25">
      <c r="A348" s="1">
        <v>44237</v>
      </c>
      <c r="B348">
        <v>1750121</v>
      </c>
    </row>
    <row r="349" spans="1:2" hidden="1" x14ac:dyDescent="0.25">
      <c r="A349" s="1">
        <v>44238</v>
      </c>
      <c r="B349">
        <v>1714656</v>
      </c>
    </row>
    <row r="350" spans="1:2" hidden="1" x14ac:dyDescent="0.25">
      <c r="A350" s="1">
        <v>44239</v>
      </c>
      <c r="B350">
        <v>1706430</v>
      </c>
    </row>
    <row r="351" spans="1:2" hidden="1" x14ac:dyDescent="0.25">
      <c r="A351" s="1">
        <v>44240</v>
      </c>
      <c r="B351">
        <v>1092063</v>
      </c>
    </row>
    <row r="352" spans="1:2" hidden="1" x14ac:dyDescent="0.25">
      <c r="A352" s="1">
        <v>44241</v>
      </c>
      <c r="B352">
        <v>858014</v>
      </c>
    </row>
    <row r="353" spans="1:2" hidden="1" x14ac:dyDescent="0.25">
      <c r="A353" s="1">
        <v>44242</v>
      </c>
      <c r="B353">
        <v>1218593</v>
      </c>
    </row>
    <row r="354" spans="1:2" hidden="1" x14ac:dyDescent="0.25">
      <c r="A354" s="1">
        <v>44243</v>
      </c>
      <c r="B354">
        <v>1627528</v>
      </c>
    </row>
    <row r="355" spans="1:2" hidden="1" x14ac:dyDescent="0.25">
      <c r="A355" s="1">
        <v>44244</v>
      </c>
      <c r="B355">
        <v>1733160</v>
      </c>
    </row>
    <row r="356" spans="1:2" hidden="1" x14ac:dyDescent="0.25">
      <c r="A356" s="1">
        <v>44245</v>
      </c>
      <c r="B356">
        <v>1381886</v>
      </c>
    </row>
    <row r="357" spans="1:2" hidden="1" x14ac:dyDescent="0.25">
      <c r="A357" s="1">
        <v>44246</v>
      </c>
      <c r="B357">
        <v>1566021</v>
      </c>
    </row>
    <row r="358" spans="1:2" hidden="1" x14ac:dyDescent="0.25">
      <c r="A358" s="1">
        <v>44247</v>
      </c>
      <c r="B358">
        <v>1110589</v>
      </c>
    </row>
    <row r="359" spans="1:2" hidden="1" x14ac:dyDescent="0.25">
      <c r="A359" s="1">
        <v>44248</v>
      </c>
      <c r="B359">
        <v>836095</v>
      </c>
    </row>
    <row r="360" spans="1:2" hidden="1" x14ac:dyDescent="0.25">
      <c r="A360" s="1">
        <v>44249</v>
      </c>
      <c r="B360">
        <v>1582054</v>
      </c>
    </row>
    <row r="361" spans="1:2" hidden="1" x14ac:dyDescent="0.25">
      <c r="A361" s="1">
        <v>44250</v>
      </c>
      <c r="B361">
        <v>1730198</v>
      </c>
    </row>
    <row r="362" spans="1:2" hidden="1" x14ac:dyDescent="0.25">
      <c r="A362" s="1">
        <v>44251</v>
      </c>
      <c r="B362">
        <v>1806306</v>
      </c>
    </row>
    <row r="363" spans="1:2" hidden="1" x14ac:dyDescent="0.25">
      <c r="A363" s="1">
        <v>44252</v>
      </c>
      <c r="B363">
        <v>1798165</v>
      </c>
    </row>
    <row r="364" spans="1:2" hidden="1" x14ac:dyDescent="0.25">
      <c r="A364" s="1">
        <v>44253</v>
      </c>
      <c r="B364">
        <v>1822812</v>
      </c>
    </row>
    <row r="365" spans="1:2" hidden="1" x14ac:dyDescent="0.25">
      <c r="A365" s="1">
        <v>44254</v>
      </c>
      <c r="B365">
        <v>1072932</v>
      </c>
    </row>
    <row r="366" spans="1:2" hidden="1" x14ac:dyDescent="0.25">
      <c r="A366" s="1">
        <v>44255</v>
      </c>
      <c r="B366">
        <v>810071</v>
      </c>
    </row>
    <row r="367" spans="1:2" hidden="1" x14ac:dyDescent="0.25">
      <c r="A367" s="1">
        <v>44256</v>
      </c>
      <c r="B367">
        <v>1696274</v>
      </c>
    </row>
    <row r="368" spans="1:2" hidden="1" x14ac:dyDescent="0.25">
      <c r="A368" s="1">
        <v>44257</v>
      </c>
      <c r="B368">
        <v>1749511</v>
      </c>
    </row>
    <row r="369" spans="1:2" hidden="1" x14ac:dyDescent="0.25">
      <c r="A369" s="1">
        <v>44258</v>
      </c>
      <c r="B369">
        <v>1846431</v>
      </c>
    </row>
    <row r="370" spans="1:2" hidden="1" x14ac:dyDescent="0.25">
      <c r="A370" s="1">
        <v>44259</v>
      </c>
      <c r="B370">
        <v>1808744</v>
      </c>
    </row>
    <row r="371" spans="1:2" hidden="1" x14ac:dyDescent="0.25">
      <c r="A371" s="1">
        <v>44260</v>
      </c>
      <c r="B371">
        <v>1825915</v>
      </c>
    </row>
    <row r="372" spans="1:2" hidden="1" x14ac:dyDescent="0.25">
      <c r="A372" s="1">
        <v>44261</v>
      </c>
      <c r="B372">
        <v>1167884</v>
      </c>
    </row>
    <row r="373" spans="1:2" hidden="1" x14ac:dyDescent="0.25">
      <c r="A373" s="1">
        <v>44262</v>
      </c>
      <c r="B373">
        <v>894119</v>
      </c>
    </row>
    <row r="374" spans="1:2" hidden="1" x14ac:dyDescent="0.25">
      <c r="A374" s="1">
        <v>44263</v>
      </c>
      <c r="B374">
        <v>1719586</v>
      </c>
    </row>
    <row r="375" spans="1:2" hidden="1" x14ac:dyDescent="0.25">
      <c r="A375" s="1">
        <v>44264</v>
      </c>
      <c r="B375">
        <v>1834068</v>
      </c>
    </row>
    <row r="376" spans="1:2" hidden="1" x14ac:dyDescent="0.25">
      <c r="A376" s="1">
        <v>44265</v>
      </c>
      <c r="B376">
        <v>1849077</v>
      </c>
    </row>
    <row r="377" spans="1:2" hidden="1" x14ac:dyDescent="0.25">
      <c r="A377" s="1">
        <v>44266</v>
      </c>
      <c r="B377">
        <v>1881902</v>
      </c>
    </row>
    <row r="378" spans="1:2" hidden="1" x14ac:dyDescent="0.25">
      <c r="A378" s="1">
        <v>44267</v>
      </c>
      <c r="B378">
        <v>1914465</v>
      </c>
    </row>
    <row r="379" spans="1:2" hidden="1" x14ac:dyDescent="0.25">
      <c r="A379" s="1">
        <v>44268</v>
      </c>
      <c r="B379">
        <v>1257372</v>
      </c>
    </row>
    <row r="380" spans="1:2" hidden="1" x14ac:dyDescent="0.25">
      <c r="A380" s="1">
        <v>44269</v>
      </c>
      <c r="B380">
        <v>923968</v>
      </c>
    </row>
    <row r="381" spans="1:2" hidden="1" x14ac:dyDescent="0.25">
      <c r="A381" s="1">
        <v>44270</v>
      </c>
      <c r="B381">
        <v>1730024</v>
      </c>
    </row>
    <row r="382" spans="1:2" hidden="1" x14ac:dyDescent="0.25">
      <c r="A382" s="1">
        <v>44271</v>
      </c>
      <c r="B382">
        <v>1798288</v>
      </c>
    </row>
    <row r="383" spans="1:2" hidden="1" x14ac:dyDescent="0.25">
      <c r="A383" s="1">
        <v>44272</v>
      </c>
      <c r="B383">
        <v>1866414</v>
      </c>
    </row>
    <row r="384" spans="1:2" hidden="1" x14ac:dyDescent="0.25">
      <c r="A384" s="1">
        <v>44273</v>
      </c>
      <c r="B384">
        <v>1771092</v>
      </c>
    </row>
    <row r="385" spans="1:2" hidden="1" x14ac:dyDescent="0.25">
      <c r="A385" s="1">
        <v>44274</v>
      </c>
      <c r="B385">
        <v>1906749</v>
      </c>
    </row>
    <row r="386" spans="1:2" hidden="1" x14ac:dyDescent="0.25">
      <c r="A386" s="1">
        <v>44275</v>
      </c>
      <c r="B386">
        <v>1307403</v>
      </c>
    </row>
    <row r="387" spans="1:2" hidden="1" x14ac:dyDescent="0.25">
      <c r="A387" s="1">
        <v>44276</v>
      </c>
      <c r="B387">
        <v>1013386</v>
      </c>
    </row>
    <row r="388" spans="1:2" hidden="1" x14ac:dyDescent="0.25">
      <c r="A388" s="1">
        <v>44277</v>
      </c>
      <c r="B388">
        <v>1801438</v>
      </c>
    </row>
    <row r="389" spans="1:2" hidden="1" x14ac:dyDescent="0.25">
      <c r="A389" s="1">
        <v>44278</v>
      </c>
      <c r="B389">
        <v>1879574</v>
      </c>
    </row>
    <row r="390" spans="1:2" hidden="1" x14ac:dyDescent="0.25">
      <c r="A390" s="1">
        <v>44279</v>
      </c>
      <c r="B390">
        <v>1828084</v>
      </c>
    </row>
    <row r="391" spans="1:2" hidden="1" x14ac:dyDescent="0.25">
      <c r="A391" s="1">
        <v>44280</v>
      </c>
      <c r="B391">
        <v>1925768</v>
      </c>
    </row>
    <row r="392" spans="1:2" hidden="1" x14ac:dyDescent="0.25">
      <c r="A392" s="1">
        <v>44281</v>
      </c>
      <c r="B392">
        <v>1938246</v>
      </c>
    </row>
    <row r="393" spans="1:2" hidden="1" x14ac:dyDescent="0.25">
      <c r="A393" s="1">
        <v>44282</v>
      </c>
      <c r="B393">
        <v>1374266</v>
      </c>
    </row>
    <row r="394" spans="1:2" hidden="1" x14ac:dyDescent="0.25">
      <c r="A394" s="1">
        <v>44283</v>
      </c>
      <c r="B394">
        <v>807247</v>
      </c>
    </row>
    <row r="395" spans="1:2" hidden="1" x14ac:dyDescent="0.25">
      <c r="A395" s="1">
        <v>44284</v>
      </c>
      <c r="B395">
        <v>1742162</v>
      </c>
    </row>
    <row r="396" spans="1:2" hidden="1" x14ac:dyDescent="0.25">
      <c r="A396" s="1">
        <v>44285</v>
      </c>
      <c r="B396">
        <v>1881537</v>
      </c>
    </row>
    <row r="397" spans="1:2" hidden="1" x14ac:dyDescent="0.25">
      <c r="A397" s="1">
        <v>44286</v>
      </c>
      <c r="B397">
        <v>1808546</v>
      </c>
    </row>
    <row r="398" spans="1:2" hidden="1" x14ac:dyDescent="0.25">
      <c r="A398" s="1">
        <v>44287</v>
      </c>
      <c r="B398">
        <v>1841815</v>
      </c>
    </row>
    <row r="399" spans="1:2" hidden="1" x14ac:dyDescent="0.25">
      <c r="A399" s="1">
        <v>44288</v>
      </c>
      <c r="B399">
        <v>1757698</v>
      </c>
    </row>
    <row r="400" spans="1:2" hidden="1" x14ac:dyDescent="0.25">
      <c r="A400" s="1">
        <v>44289</v>
      </c>
      <c r="B400">
        <v>1318461</v>
      </c>
    </row>
    <row r="401" spans="1:2" hidden="1" x14ac:dyDescent="0.25">
      <c r="A401" s="1">
        <v>44290</v>
      </c>
      <c r="B401">
        <v>950194</v>
      </c>
    </row>
    <row r="402" spans="1:2" hidden="1" x14ac:dyDescent="0.25">
      <c r="A402" s="1">
        <v>44291</v>
      </c>
      <c r="B402">
        <v>1818703</v>
      </c>
    </row>
    <row r="403" spans="1:2" hidden="1" x14ac:dyDescent="0.25">
      <c r="A403" s="1">
        <v>44292</v>
      </c>
      <c r="B403">
        <v>1942198</v>
      </c>
    </row>
    <row r="404" spans="1:2" hidden="1" x14ac:dyDescent="0.25">
      <c r="A404" s="1">
        <v>44293</v>
      </c>
      <c r="B404">
        <v>1985370</v>
      </c>
    </row>
    <row r="405" spans="1:2" hidden="1" x14ac:dyDescent="0.25">
      <c r="A405" s="1">
        <v>44294</v>
      </c>
      <c r="B405">
        <v>2013413</v>
      </c>
    </row>
    <row r="406" spans="1:2" hidden="1" x14ac:dyDescent="0.25">
      <c r="A406" s="1">
        <v>44295</v>
      </c>
      <c r="B406">
        <v>2026724</v>
      </c>
    </row>
    <row r="407" spans="1:2" hidden="1" x14ac:dyDescent="0.25">
      <c r="A407" s="1">
        <v>44296</v>
      </c>
      <c r="B407">
        <v>1391245</v>
      </c>
    </row>
    <row r="408" spans="1:2" hidden="1" x14ac:dyDescent="0.25">
      <c r="A408" s="1">
        <v>44297</v>
      </c>
      <c r="B408">
        <v>899646</v>
      </c>
    </row>
    <row r="409" spans="1:2" hidden="1" x14ac:dyDescent="0.25">
      <c r="A409" s="1">
        <v>44298</v>
      </c>
      <c r="B409">
        <v>1845836</v>
      </c>
    </row>
    <row r="410" spans="1:2" hidden="1" x14ac:dyDescent="0.25">
      <c r="A410" s="1">
        <v>44299</v>
      </c>
      <c r="B410">
        <v>2012153</v>
      </c>
    </row>
    <row r="411" spans="1:2" hidden="1" x14ac:dyDescent="0.25">
      <c r="A411" s="1">
        <v>44300</v>
      </c>
      <c r="B411">
        <v>2018126</v>
      </c>
    </row>
    <row r="412" spans="1:2" hidden="1" x14ac:dyDescent="0.25">
      <c r="A412" s="1">
        <v>44301</v>
      </c>
      <c r="B412">
        <v>1906733</v>
      </c>
    </row>
    <row r="413" spans="1:2" hidden="1" x14ac:dyDescent="0.25">
      <c r="A413" s="1">
        <v>44302</v>
      </c>
      <c r="B413">
        <v>2078856</v>
      </c>
    </row>
    <row r="414" spans="1:2" hidden="1" x14ac:dyDescent="0.25">
      <c r="A414" s="1">
        <v>44303</v>
      </c>
      <c r="B414">
        <v>1425036</v>
      </c>
    </row>
    <row r="415" spans="1:2" hidden="1" x14ac:dyDescent="0.25">
      <c r="A415" s="1">
        <v>44304</v>
      </c>
      <c r="B415">
        <v>1082503</v>
      </c>
    </row>
    <row r="416" spans="1:2" hidden="1" x14ac:dyDescent="0.25">
      <c r="A416" s="1">
        <v>44305</v>
      </c>
      <c r="B416">
        <v>1911326</v>
      </c>
    </row>
    <row r="417" spans="1:2" hidden="1" x14ac:dyDescent="0.25">
      <c r="A417" s="1">
        <v>44306</v>
      </c>
      <c r="B417">
        <v>2082495</v>
      </c>
    </row>
    <row r="418" spans="1:2" hidden="1" x14ac:dyDescent="0.25">
      <c r="A418" s="1">
        <v>44307</v>
      </c>
      <c r="B418">
        <v>1965922</v>
      </c>
    </row>
    <row r="419" spans="1:2" hidden="1" x14ac:dyDescent="0.25">
      <c r="A419" s="1">
        <v>44308</v>
      </c>
      <c r="B419">
        <v>2040232</v>
      </c>
    </row>
    <row r="420" spans="1:2" hidden="1" x14ac:dyDescent="0.25">
      <c r="A420" s="1">
        <v>44309</v>
      </c>
      <c r="B420">
        <v>2121350</v>
      </c>
    </row>
    <row r="421" spans="1:2" hidden="1" x14ac:dyDescent="0.25">
      <c r="A421" s="1">
        <v>44310</v>
      </c>
      <c r="B421">
        <v>1520057</v>
      </c>
    </row>
    <row r="422" spans="1:2" hidden="1" x14ac:dyDescent="0.25">
      <c r="A422" s="1">
        <v>44311</v>
      </c>
      <c r="B422">
        <v>985027</v>
      </c>
    </row>
    <row r="423" spans="1:2" hidden="1" x14ac:dyDescent="0.25">
      <c r="A423" s="1">
        <v>44312</v>
      </c>
      <c r="B423">
        <v>1955370</v>
      </c>
    </row>
    <row r="424" spans="1:2" hidden="1" x14ac:dyDescent="0.25">
      <c r="A424" s="1">
        <v>44313</v>
      </c>
      <c r="B424">
        <v>2041698</v>
      </c>
    </row>
    <row r="425" spans="1:2" hidden="1" x14ac:dyDescent="0.25">
      <c r="A425" s="1">
        <v>44314</v>
      </c>
      <c r="B425">
        <v>2135793</v>
      </c>
    </row>
    <row r="426" spans="1:2" hidden="1" x14ac:dyDescent="0.25">
      <c r="A426" s="1">
        <v>44315</v>
      </c>
      <c r="B426">
        <v>2028524</v>
      </c>
    </row>
    <row r="427" spans="1:2" hidden="1" x14ac:dyDescent="0.25">
      <c r="A427" s="1">
        <v>44316</v>
      </c>
      <c r="B427">
        <v>2159476</v>
      </c>
    </row>
    <row r="428" spans="1:2" hidden="1" x14ac:dyDescent="0.25">
      <c r="A428" s="1">
        <v>44317</v>
      </c>
      <c r="B428">
        <v>1515211</v>
      </c>
    </row>
    <row r="429" spans="1:2" hidden="1" x14ac:dyDescent="0.25">
      <c r="A429" s="1">
        <v>44318</v>
      </c>
      <c r="B429">
        <v>1153471</v>
      </c>
    </row>
    <row r="430" spans="1:2" hidden="1" x14ac:dyDescent="0.25">
      <c r="A430" s="1">
        <v>44319</v>
      </c>
      <c r="B430">
        <v>1971010</v>
      </c>
    </row>
    <row r="431" spans="1:2" hidden="1" x14ac:dyDescent="0.25">
      <c r="A431" s="1">
        <v>44320</v>
      </c>
      <c r="B431">
        <v>2120071</v>
      </c>
    </row>
    <row r="432" spans="1:2" hidden="1" x14ac:dyDescent="0.25">
      <c r="A432" s="1">
        <v>44321</v>
      </c>
      <c r="B432">
        <v>2074543</v>
      </c>
    </row>
    <row r="433" spans="1:2" hidden="1" x14ac:dyDescent="0.25">
      <c r="A433" s="1">
        <v>44322</v>
      </c>
      <c r="B433">
        <v>2199943</v>
      </c>
    </row>
    <row r="434" spans="1:2" hidden="1" x14ac:dyDescent="0.25">
      <c r="A434" s="1">
        <v>44323</v>
      </c>
      <c r="B434">
        <v>2238033</v>
      </c>
    </row>
    <row r="435" spans="1:2" hidden="1" x14ac:dyDescent="0.25">
      <c r="A435" s="1">
        <v>44324</v>
      </c>
      <c r="B435">
        <v>1444674</v>
      </c>
    </row>
    <row r="436" spans="1:2" hidden="1" x14ac:dyDescent="0.25">
      <c r="A436" s="1">
        <v>44325</v>
      </c>
      <c r="B436">
        <v>1107878</v>
      </c>
    </row>
    <row r="437" spans="1:2" hidden="1" x14ac:dyDescent="0.25">
      <c r="A437" s="1">
        <v>44326</v>
      </c>
      <c r="B437">
        <v>1990039</v>
      </c>
    </row>
    <row r="438" spans="1:2" hidden="1" x14ac:dyDescent="0.25">
      <c r="A438" s="1">
        <v>44327</v>
      </c>
      <c r="B438">
        <v>2148322</v>
      </c>
    </row>
    <row r="439" spans="1:2" hidden="1" x14ac:dyDescent="0.25">
      <c r="A439" s="1">
        <v>44328</v>
      </c>
      <c r="B439">
        <v>2182277</v>
      </c>
    </row>
    <row r="440" spans="1:2" hidden="1" x14ac:dyDescent="0.25">
      <c r="A440" s="1">
        <v>44329</v>
      </c>
      <c r="B440">
        <v>2163052</v>
      </c>
    </row>
    <row r="441" spans="1:2" hidden="1" x14ac:dyDescent="0.25">
      <c r="A441" s="1">
        <v>44330</v>
      </c>
      <c r="B441">
        <v>2266974</v>
      </c>
    </row>
    <row r="442" spans="1:2" hidden="1" x14ac:dyDescent="0.25">
      <c r="A442" s="1">
        <v>44331</v>
      </c>
      <c r="B442">
        <v>1637231</v>
      </c>
    </row>
    <row r="443" spans="1:2" hidden="1" x14ac:dyDescent="0.25">
      <c r="A443" s="1">
        <v>44332</v>
      </c>
      <c r="B443">
        <v>1201904</v>
      </c>
    </row>
    <row r="444" spans="1:2" hidden="1" x14ac:dyDescent="0.25">
      <c r="A444" s="1">
        <v>44333</v>
      </c>
      <c r="B444">
        <v>2022584</v>
      </c>
    </row>
    <row r="445" spans="1:2" hidden="1" x14ac:dyDescent="0.25">
      <c r="A445" s="1">
        <v>44334</v>
      </c>
      <c r="B445">
        <v>2150049</v>
      </c>
    </row>
    <row r="446" spans="1:2" hidden="1" x14ac:dyDescent="0.25">
      <c r="A446" s="1">
        <v>44335</v>
      </c>
      <c r="B446">
        <v>2257549</v>
      </c>
    </row>
    <row r="447" spans="1:2" hidden="1" x14ac:dyDescent="0.25">
      <c r="A447" s="1">
        <v>44336</v>
      </c>
      <c r="B447">
        <v>2269471</v>
      </c>
    </row>
    <row r="448" spans="1:2" hidden="1" x14ac:dyDescent="0.25">
      <c r="A448" s="1">
        <v>44337</v>
      </c>
      <c r="B448">
        <v>2331876</v>
      </c>
    </row>
    <row r="449" spans="1:2" hidden="1" x14ac:dyDescent="0.25">
      <c r="A449" s="1">
        <v>44338</v>
      </c>
      <c r="B449">
        <v>1645268</v>
      </c>
    </row>
    <row r="450" spans="1:2" hidden="1" x14ac:dyDescent="0.25">
      <c r="A450" s="1">
        <v>44339</v>
      </c>
      <c r="B450">
        <v>1268928</v>
      </c>
    </row>
    <row r="451" spans="1:2" hidden="1" x14ac:dyDescent="0.25">
      <c r="A451" s="1">
        <v>44340</v>
      </c>
      <c r="B451">
        <v>2118877</v>
      </c>
    </row>
    <row r="452" spans="1:2" hidden="1" x14ac:dyDescent="0.25">
      <c r="A452" s="1">
        <v>44341</v>
      </c>
      <c r="B452">
        <v>2270945</v>
      </c>
    </row>
    <row r="453" spans="1:2" hidden="1" x14ac:dyDescent="0.25">
      <c r="A453" s="1">
        <v>44342</v>
      </c>
      <c r="B453">
        <v>2275882</v>
      </c>
    </row>
    <row r="454" spans="1:2" hidden="1" x14ac:dyDescent="0.25">
      <c r="A454" s="1">
        <v>44343</v>
      </c>
      <c r="B454">
        <v>2352019</v>
      </c>
    </row>
    <row r="455" spans="1:2" hidden="1" x14ac:dyDescent="0.25">
      <c r="A455" s="1">
        <v>44344</v>
      </c>
      <c r="B455">
        <v>2232599</v>
      </c>
    </row>
    <row r="456" spans="1:2" hidden="1" x14ac:dyDescent="0.25">
      <c r="A456" s="1">
        <v>44345</v>
      </c>
      <c r="B456">
        <v>1370135</v>
      </c>
    </row>
    <row r="457" spans="1:2" hidden="1" x14ac:dyDescent="0.25">
      <c r="A457" s="1">
        <v>44346</v>
      </c>
      <c r="B457">
        <v>1065176</v>
      </c>
    </row>
    <row r="458" spans="1:2" hidden="1" x14ac:dyDescent="0.25">
      <c r="A458" s="1">
        <v>44347</v>
      </c>
      <c r="B458">
        <v>1389651</v>
      </c>
    </row>
    <row r="459" spans="1:2" hidden="1" x14ac:dyDescent="0.25">
      <c r="A459" s="1">
        <v>44348</v>
      </c>
      <c r="B459">
        <v>2258831</v>
      </c>
    </row>
    <row r="460" spans="1:2" hidden="1" x14ac:dyDescent="0.25">
      <c r="A460" s="1">
        <v>44349</v>
      </c>
      <c r="B460">
        <v>2343745</v>
      </c>
    </row>
    <row r="461" spans="1:2" hidden="1" x14ac:dyDescent="0.25">
      <c r="A461" s="1">
        <v>44350</v>
      </c>
      <c r="B461">
        <v>2233917</v>
      </c>
    </row>
    <row r="462" spans="1:2" hidden="1" x14ac:dyDescent="0.25">
      <c r="A462" s="1">
        <v>44351</v>
      </c>
      <c r="B462">
        <v>2310032</v>
      </c>
    </row>
    <row r="463" spans="1:2" hidden="1" x14ac:dyDescent="0.25">
      <c r="A463" s="1">
        <v>44352</v>
      </c>
      <c r="B463">
        <v>1792204</v>
      </c>
    </row>
    <row r="464" spans="1:2" hidden="1" x14ac:dyDescent="0.25">
      <c r="A464" s="1">
        <v>44353</v>
      </c>
      <c r="B464">
        <v>1363344</v>
      </c>
    </row>
    <row r="465" spans="1:2" hidden="1" x14ac:dyDescent="0.25">
      <c r="A465" s="1">
        <v>44354</v>
      </c>
      <c r="B465">
        <v>2223265</v>
      </c>
    </row>
    <row r="466" spans="1:2" hidden="1" x14ac:dyDescent="0.25">
      <c r="A466" s="1">
        <v>44355</v>
      </c>
      <c r="B466">
        <v>2265591</v>
      </c>
    </row>
    <row r="467" spans="1:2" hidden="1" x14ac:dyDescent="0.25">
      <c r="A467" s="1">
        <v>44356</v>
      </c>
      <c r="B467">
        <v>2386026</v>
      </c>
    </row>
    <row r="468" spans="1:2" hidden="1" x14ac:dyDescent="0.25">
      <c r="A468" s="1">
        <v>44357</v>
      </c>
      <c r="B468">
        <v>2473818</v>
      </c>
    </row>
    <row r="469" spans="1:2" hidden="1" x14ac:dyDescent="0.25">
      <c r="A469" s="1">
        <v>44358</v>
      </c>
      <c r="B469">
        <v>2468258</v>
      </c>
    </row>
    <row r="470" spans="1:2" hidden="1" x14ac:dyDescent="0.25">
      <c r="A470" s="1">
        <v>44359</v>
      </c>
      <c r="B470">
        <v>1775538</v>
      </c>
    </row>
    <row r="471" spans="1:2" hidden="1" x14ac:dyDescent="0.25">
      <c r="A471" s="1">
        <v>44360</v>
      </c>
      <c r="B471">
        <v>1379959</v>
      </c>
    </row>
    <row r="472" spans="1:2" hidden="1" x14ac:dyDescent="0.25">
      <c r="A472" s="1">
        <v>44361</v>
      </c>
      <c r="B472">
        <v>2223186</v>
      </c>
    </row>
    <row r="473" spans="1:2" hidden="1" x14ac:dyDescent="0.25">
      <c r="A473" s="1">
        <v>44362</v>
      </c>
      <c r="B473">
        <v>2469785</v>
      </c>
    </row>
    <row r="474" spans="1:2" hidden="1" x14ac:dyDescent="0.25">
      <c r="A474" s="1">
        <v>44363</v>
      </c>
      <c r="B474">
        <v>2519444</v>
      </c>
    </row>
    <row r="475" spans="1:2" hidden="1" x14ac:dyDescent="0.25">
      <c r="A475" s="1">
        <v>44364</v>
      </c>
      <c r="B475">
        <v>2552497</v>
      </c>
    </row>
    <row r="476" spans="1:2" hidden="1" x14ac:dyDescent="0.25">
      <c r="A476" s="1">
        <v>44365</v>
      </c>
      <c r="B476">
        <v>2572013</v>
      </c>
    </row>
    <row r="477" spans="1:2" hidden="1" x14ac:dyDescent="0.25">
      <c r="A477" s="1">
        <v>44366</v>
      </c>
      <c r="B477">
        <v>1784312</v>
      </c>
    </row>
    <row r="478" spans="1:2" hidden="1" x14ac:dyDescent="0.25">
      <c r="A478" s="1">
        <v>44367</v>
      </c>
      <c r="B478">
        <v>1389352</v>
      </c>
    </row>
    <row r="479" spans="1:2" hidden="1" x14ac:dyDescent="0.25">
      <c r="A479" s="1">
        <v>44368</v>
      </c>
      <c r="B479">
        <v>2264368</v>
      </c>
    </row>
    <row r="480" spans="1:2" hidden="1" x14ac:dyDescent="0.25">
      <c r="A480" s="1">
        <v>44369</v>
      </c>
      <c r="B480">
        <v>2354873</v>
      </c>
    </row>
    <row r="481" spans="1:2" hidden="1" x14ac:dyDescent="0.25">
      <c r="A481" s="1">
        <v>44370</v>
      </c>
      <c r="B481">
        <v>2547416</v>
      </c>
    </row>
    <row r="482" spans="1:2" hidden="1" x14ac:dyDescent="0.25">
      <c r="A482" s="1">
        <v>44371</v>
      </c>
      <c r="B482">
        <v>2552639</v>
      </c>
    </row>
    <row r="483" spans="1:2" hidden="1" x14ac:dyDescent="0.25">
      <c r="A483" s="1">
        <v>44372</v>
      </c>
      <c r="B483">
        <v>2582713</v>
      </c>
    </row>
    <row r="484" spans="1:2" hidden="1" x14ac:dyDescent="0.25">
      <c r="A484" s="1">
        <v>44373</v>
      </c>
      <c r="B484">
        <v>1854179</v>
      </c>
    </row>
    <row r="485" spans="1:2" hidden="1" x14ac:dyDescent="0.25">
      <c r="A485" s="1">
        <v>44374</v>
      </c>
      <c r="B485">
        <v>1559967</v>
      </c>
    </row>
    <row r="486" spans="1:2" hidden="1" x14ac:dyDescent="0.25">
      <c r="A486" s="1">
        <v>44375</v>
      </c>
      <c r="B486">
        <v>2252362</v>
      </c>
    </row>
    <row r="487" spans="1:2" hidden="1" x14ac:dyDescent="0.25">
      <c r="A487" s="1">
        <v>44376</v>
      </c>
      <c r="B487">
        <v>2343739</v>
      </c>
    </row>
    <row r="488" spans="1:2" hidden="1" x14ac:dyDescent="0.25">
      <c r="A488" s="1">
        <v>44377</v>
      </c>
      <c r="B488">
        <v>2346388</v>
      </c>
    </row>
    <row r="489" spans="1:2" hidden="1" x14ac:dyDescent="0.25">
      <c r="A489" s="1">
        <v>44378</v>
      </c>
      <c r="B489">
        <v>2292461</v>
      </c>
    </row>
    <row r="490" spans="1:2" hidden="1" x14ac:dyDescent="0.25">
      <c r="A490" s="1">
        <v>44379</v>
      </c>
      <c r="B490">
        <v>2296044</v>
      </c>
    </row>
    <row r="491" spans="1:2" hidden="1" x14ac:dyDescent="0.25">
      <c r="A491" s="1">
        <v>44380</v>
      </c>
      <c r="B491">
        <v>1541988</v>
      </c>
    </row>
    <row r="492" spans="1:2" hidden="1" x14ac:dyDescent="0.25">
      <c r="A492" s="1">
        <v>44381</v>
      </c>
      <c r="B492">
        <v>1468510</v>
      </c>
    </row>
    <row r="493" spans="1:2" hidden="1" x14ac:dyDescent="0.25">
      <c r="A493" s="1">
        <v>44382</v>
      </c>
      <c r="B493">
        <v>1495709</v>
      </c>
    </row>
    <row r="494" spans="1:2" hidden="1" x14ac:dyDescent="0.25">
      <c r="A494" s="1">
        <v>44383</v>
      </c>
      <c r="B494">
        <v>2302002</v>
      </c>
    </row>
    <row r="495" spans="1:2" hidden="1" x14ac:dyDescent="0.25">
      <c r="A495" s="1">
        <v>44384</v>
      </c>
      <c r="B495">
        <v>2437064</v>
      </c>
    </row>
    <row r="496" spans="1:2" hidden="1" x14ac:dyDescent="0.25">
      <c r="A496" s="1">
        <v>44385</v>
      </c>
      <c r="B496">
        <v>2364250</v>
      </c>
    </row>
    <row r="497" spans="1:2" hidden="1" x14ac:dyDescent="0.25">
      <c r="A497" s="1">
        <v>44386</v>
      </c>
      <c r="B497">
        <v>2318387</v>
      </c>
    </row>
    <row r="498" spans="1:2" hidden="1" x14ac:dyDescent="0.25">
      <c r="A498" s="1">
        <v>44387</v>
      </c>
      <c r="B498">
        <v>1781717</v>
      </c>
    </row>
    <row r="499" spans="1:2" hidden="1" x14ac:dyDescent="0.25">
      <c r="A499" s="1">
        <v>44388</v>
      </c>
      <c r="B499">
        <v>1365854</v>
      </c>
    </row>
    <row r="500" spans="1:2" hidden="1" x14ac:dyDescent="0.25">
      <c r="A500" s="1">
        <v>44389</v>
      </c>
      <c r="B500">
        <v>2245412</v>
      </c>
    </row>
    <row r="501" spans="1:2" hidden="1" x14ac:dyDescent="0.25">
      <c r="A501" s="1">
        <v>44390</v>
      </c>
      <c r="B501">
        <v>2457526</v>
      </c>
    </row>
    <row r="502" spans="1:2" hidden="1" x14ac:dyDescent="0.25">
      <c r="A502" s="1">
        <v>44391</v>
      </c>
      <c r="B502">
        <v>2517615</v>
      </c>
    </row>
    <row r="503" spans="1:2" hidden="1" x14ac:dyDescent="0.25">
      <c r="A503" s="1">
        <v>44392</v>
      </c>
      <c r="B503">
        <v>2581582</v>
      </c>
    </row>
    <row r="504" spans="1:2" hidden="1" x14ac:dyDescent="0.25">
      <c r="A504" s="1">
        <v>44393</v>
      </c>
      <c r="B504">
        <v>2536569</v>
      </c>
    </row>
    <row r="505" spans="1:2" hidden="1" x14ac:dyDescent="0.25">
      <c r="A505" s="1">
        <v>44394</v>
      </c>
      <c r="B505">
        <v>1717480</v>
      </c>
    </row>
    <row r="506" spans="1:2" hidden="1" x14ac:dyDescent="0.25">
      <c r="A506" s="1">
        <v>44395</v>
      </c>
      <c r="B506">
        <v>1405344</v>
      </c>
    </row>
    <row r="507" spans="1:2" hidden="1" x14ac:dyDescent="0.25">
      <c r="A507" s="1">
        <v>44396</v>
      </c>
      <c r="B507">
        <v>2327756</v>
      </c>
    </row>
    <row r="508" spans="1:2" hidden="1" x14ac:dyDescent="0.25">
      <c r="A508" s="1">
        <v>44397</v>
      </c>
      <c r="B508">
        <v>2462002</v>
      </c>
    </row>
    <row r="509" spans="1:2" hidden="1" x14ac:dyDescent="0.25">
      <c r="A509" s="1">
        <v>44398</v>
      </c>
      <c r="B509">
        <v>2504568</v>
      </c>
    </row>
    <row r="510" spans="1:2" hidden="1" x14ac:dyDescent="0.25">
      <c r="A510" s="1">
        <v>44399</v>
      </c>
      <c r="B510">
        <v>2582151</v>
      </c>
    </row>
    <row r="511" spans="1:2" hidden="1" x14ac:dyDescent="0.25">
      <c r="A511" s="1">
        <v>44400</v>
      </c>
      <c r="B511">
        <v>2552330</v>
      </c>
    </row>
    <row r="512" spans="1:2" hidden="1" x14ac:dyDescent="0.25">
      <c r="A512" s="1">
        <v>44401</v>
      </c>
      <c r="B512">
        <v>1852402</v>
      </c>
    </row>
    <row r="513" spans="1:2" hidden="1" x14ac:dyDescent="0.25">
      <c r="A513" s="1">
        <v>44402</v>
      </c>
      <c r="B513">
        <v>1364830</v>
      </c>
    </row>
    <row r="514" spans="1:2" hidden="1" x14ac:dyDescent="0.25">
      <c r="A514" s="1">
        <v>44403</v>
      </c>
      <c r="B514">
        <v>2318455</v>
      </c>
    </row>
    <row r="515" spans="1:2" hidden="1" x14ac:dyDescent="0.25">
      <c r="A515" s="1">
        <v>44404</v>
      </c>
      <c r="B515">
        <v>2487947</v>
      </c>
    </row>
    <row r="516" spans="1:2" hidden="1" x14ac:dyDescent="0.25">
      <c r="A516" s="1">
        <v>44405</v>
      </c>
      <c r="B516">
        <v>2534756</v>
      </c>
    </row>
    <row r="517" spans="1:2" hidden="1" x14ac:dyDescent="0.25">
      <c r="A517" s="1">
        <v>44406</v>
      </c>
      <c r="B517">
        <v>2428764</v>
      </c>
    </row>
    <row r="518" spans="1:2" hidden="1" x14ac:dyDescent="0.25">
      <c r="A518" s="1">
        <v>44407</v>
      </c>
      <c r="B518">
        <v>2557677</v>
      </c>
    </row>
    <row r="519" spans="1:2" hidden="1" x14ac:dyDescent="0.25">
      <c r="A519" s="1">
        <v>44408</v>
      </c>
      <c r="B519">
        <v>1841007</v>
      </c>
    </row>
    <row r="520" spans="1:2" hidden="1" x14ac:dyDescent="0.25">
      <c r="A520" s="1">
        <v>44409</v>
      </c>
      <c r="B520">
        <v>1351294</v>
      </c>
    </row>
    <row r="521" spans="1:2" hidden="1" x14ac:dyDescent="0.25">
      <c r="A521" s="1">
        <v>44410</v>
      </c>
      <c r="B521">
        <v>2333923</v>
      </c>
    </row>
    <row r="522" spans="1:2" hidden="1" x14ac:dyDescent="0.25">
      <c r="A522" s="1">
        <v>44411</v>
      </c>
      <c r="B522">
        <v>2483802</v>
      </c>
    </row>
    <row r="523" spans="1:2" hidden="1" x14ac:dyDescent="0.25">
      <c r="A523" s="1">
        <v>44412</v>
      </c>
      <c r="B523">
        <v>2529002</v>
      </c>
    </row>
    <row r="524" spans="1:2" hidden="1" x14ac:dyDescent="0.25">
      <c r="A524" s="1">
        <v>44413</v>
      </c>
      <c r="B524">
        <v>2529190</v>
      </c>
    </row>
    <row r="525" spans="1:2" hidden="1" x14ac:dyDescent="0.25">
      <c r="A525" s="1">
        <v>44414</v>
      </c>
      <c r="B525">
        <v>2519444</v>
      </c>
    </row>
    <row r="526" spans="1:2" hidden="1" x14ac:dyDescent="0.25">
      <c r="A526" s="1">
        <v>44415</v>
      </c>
      <c r="B526">
        <v>1780458</v>
      </c>
    </row>
    <row r="527" spans="1:2" hidden="1" x14ac:dyDescent="0.25">
      <c r="A527" s="1">
        <v>44416</v>
      </c>
      <c r="B527">
        <v>1333885</v>
      </c>
    </row>
    <row r="528" spans="1:2" hidden="1" x14ac:dyDescent="0.25">
      <c r="A528" s="1">
        <v>44417</v>
      </c>
      <c r="B528">
        <v>2289434</v>
      </c>
    </row>
    <row r="529" spans="1:2" hidden="1" x14ac:dyDescent="0.25">
      <c r="A529" s="1">
        <v>44418</v>
      </c>
      <c r="B529">
        <v>2442194</v>
      </c>
    </row>
    <row r="530" spans="1:2" hidden="1" x14ac:dyDescent="0.25">
      <c r="A530" s="1">
        <v>44419</v>
      </c>
      <c r="B530">
        <v>2475949</v>
      </c>
    </row>
    <row r="531" spans="1:2" hidden="1" x14ac:dyDescent="0.25">
      <c r="A531" s="1">
        <v>44420</v>
      </c>
      <c r="B531">
        <v>2448589</v>
      </c>
    </row>
    <row r="532" spans="1:2" hidden="1" x14ac:dyDescent="0.25">
      <c r="A532" s="1">
        <v>44421</v>
      </c>
      <c r="B532">
        <v>2430102</v>
      </c>
    </row>
    <row r="533" spans="1:2" hidden="1" x14ac:dyDescent="0.25">
      <c r="A533" s="1">
        <v>44422</v>
      </c>
      <c r="B533">
        <v>1718222</v>
      </c>
    </row>
    <row r="534" spans="1:2" hidden="1" x14ac:dyDescent="0.25">
      <c r="A534" s="1">
        <v>44423</v>
      </c>
      <c r="B534">
        <v>1430620</v>
      </c>
    </row>
    <row r="535" spans="1:2" hidden="1" x14ac:dyDescent="0.25">
      <c r="A535" s="1">
        <v>44424</v>
      </c>
      <c r="B535">
        <v>2287627</v>
      </c>
    </row>
    <row r="536" spans="1:2" hidden="1" x14ac:dyDescent="0.25">
      <c r="A536" s="1">
        <v>44425</v>
      </c>
      <c r="B536">
        <v>2427611</v>
      </c>
    </row>
    <row r="537" spans="1:2" hidden="1" x14ac:dyDescent="0.25">
      <c r="A537" s="1">
        <v>44426</v>
      </c>
      <c r="B537">
        <v>2445638</v>
      </c>
    </row>
    <row r="538" spans="1:2" hidden="1" x14ac:dyDescent="0.25">
      <c r="A538" s="1">
        <v>44427</v>
      </c>
      <c r="B538">
        <v>2439624</v>
      </c>
    </row>
    <row r="539" spans="1:2" hidden="1" x14ac:dyDescent="0.25">
      <c r="A539" s="1">
        <v>44428</v>
      </c>
      <c r="B539">
        <v>2456334</v>
      </c>
    </row>
    <row r="540" spans="1:2" hidden="1" x14ac:dyDescent="0.25">
      <c r="A540" s="1">
        <v>44429</v>
      </c>
      <c r="B540">
        <v>1715030</v>
      </c>
    </row>
    <row r="541" spans="1:2" hidden="1" x14ac:dyDescent="0.25">
      <c r="A541" s="1">
        <v>44430</v>
      </c>
      <c r="B541">
        <v>745240</v>
      </c>
    </row>
    <row r="542" spans="1:2" hidden="1" x14ac:dyDescent="0.25">
      <c r="A542" s="1">
        <v>44431</v>
      </c>
      <c r="B542">
        <v>2052669</v>
      </c>
    </row>
    <row r="543" spans="1:2" hidden="1" x14ac:dyDescent="0.25">
      <c r="A543" s="1">
        <v>44432</v>
      </c>
      <c r="B543">
        <v>2462365</v>
      </c>
    </row>
    <row r="544" spans="1:2" hidden="1" x14ac:dyDescent="0.25">
      <c r="A544" s="1">
        <v>44433</v>
      </c>
      <c r="B544">
        <v>2498255</v>
      </c>
    </row>
    <row r="545" spans="1:2" hidden="1" x14ac:dyDescent="0.25">
      <c r="A545" s="1">
        <v>44434</v>
      </c>
      <c r="B545">
        <v>2480137</v>
      </c>
    </row>
    <row r="546" spans="1:2" hidden="1" x14ac:dyDescent="0.25">
      <c r="A546" s="1">
        <v>44435</v>
      </c>
      <c r="B546">
        <v>2388210</v>
      </c>
    </row>
    <row r="547" spans="1:2" hidden="1" x14ac:dyDescent="0.25">
      <c r="A547" s="1">
        <v>44436</v>
      </c>
      <c r="B547">
        <v>1659434</v>
      </c>
    </row>
    <row r="548" spans="1:2" hidden="1" x14ac:dyDescent="0.25">
      <c r="A548" s="1">
        <v>44437</v>
      </c>
      <c r="B548">
        <v>1398566</v>
      </c>
    </row>
    <row r="549" spans="1:2" hidden="1" x14ac:dyDescent="0.25">
      <c r="A549" s="1">
        <v>44438</v>
      </c>
      <c r="B549">
        <v>2321000</v>
      </c>
    </row>
    <row r="550" spans="1:2" hidden="1" x14ac:dyDescent="0.25">
      <c r="A550" s="1">
        <v>44439</v>
      </c>
      <c r="B550">
        <v>2532584</v>
      </c>
    </row>
    <row r="551" spans="1:2" hidden="1" x14ac:dyDescent="0.25">
      <c r="A551" s="1">
        <v>44440</v>
      </c>
      <c r="B551">
        <v>2294448</v>
      </c>
    </row>
    <row r="552" spans="1:2" hidden="1" x14ac:dyDescent="0.25">
      <c r="A552" s="1">
        <v>44441</v>
      </c>
      <c r="B552">
        <v>1661558</v>
      </c>
    </row>
    <row r="553" spans="1:2" hidden="1" x14ac:dyDescent="0.25">
      <c r="A553" s="1">
        <v>44442</v>
      </c>
      <c r="B553">
        <v>2390392</v>
      </c>
    </row>
    <row r="554" spans="1:2" hidden="1" x14ac:dyDescent="0.25">
      <c r="A554" s="1">
        <v>44443</v>
      </c>
      <c r="B554">
        <v>1777639</v>
      </c>
    </row>
    <row r="555" spans="1:2" hidden="1" x14ac:dyDescent="0.25">
      <c r="A555" s="1">
        <v>44444</v>
      </c>
      <c r="B555">
        <v>1415352</v>
      </c>
    </row>
    <row r="556" spans="1:2" hidden="1" x14ac:dyDescent="0.25">
      <c r="A556" s="1">
        <v>44445</v>
      </c>
      <c r="B556">
        <v>1521388</v>
      </c>
    </row>
    <row r="557" spans="1:2" hidden="1" x14ac:dyDescent="0.25">
      <c r="A557" s="1">
        <v>44446</v>
      </c>
      <c r="B557">
        <v>2233674</v>
      </c>
    </row>
    <row r="558" spans="1:2" hidden="1" x14ac:dyDescent="0.25">
      <c r="A558" s="1">
        <v>44447</v>
      </c>
      <c r="B558">
        <v>2529619</v>
      </c>
    </row>
    <row r="559" spans="1:2" hidden="1" x14ac:dyDescent="0.25">
      <c r="A559" s="1">
        <v>44448</v>
      </c>
      <c r="B559">
        <v>2702713</v>
      </c>
    </row>
    <row r="560" spans="1:2" hidden="1" x14ac:dyDescent="0.25">
      <c r="A560" s="1">
        <v>44449</v>
      </c>
      <c r="B560">
        <v>2840443</v>
      </c>
    </row>
    <row r="561" spans="1:2" hidden="1" x14ac:dyDescent="0.25">
      <c r="A561" s="1">
        <v>44450</v>
      </c>
      <c r="B561">
        <v>1983091</v>
      </c>
    </row>
    <row r="562" spans="1:2" hidden="1" x14ac:dyDescent="0.25">
      <c r="A562" s="1">
        <v>44451</v>
      </c>
      <c r="B562">
        <v>1589976</v>
      </c>
    </row>
    <row r="563" spans="1:2" hidden="1" x14ac:dyDescent="0.25">
      <c r="A563" s="1">
        <v>44452</v>
      </c>
      <c r="B563">
        <v>2852796</v>
      </c>
    </row>
    <row r="564" spans="1:2" hidden="1" x14ac:dyDescent="0.25">
      <c r="A564" s="1">
        <v>44453</v>
      </c>
      <c r="B564">
        <v>3011275</v>
      </c>
    </row>
    <row r="565" spans="1:2" hidden="1" x14ac:dyDescent="0.25">
      <c r="A565" s="1">
        <v>44454</v>
      </c>
      <c r="B565">
        <v>2987334</v>
      </c>
    </row>
    <row r="566" spans="1:2" hidden="1" x14ac:dyDescent="0.25">
      <c r="A566" s="1">
        <v>44455</v>
      </c>
      <c r="B566">
        <v>2534545</v>
      </c>
    </row>
    <row r="567" spans="1:2" hidden="1" x14ac:dyDescent="0.25">
      <c r="A567" s="1">
        <v>44456</v>
      </c>
      <c r="B567">
        <v>3028545</v>
      </c>
    </row>
    <row r="568" spans="1:2" hidden="1" x14ac:dyDescent="0.25">
      <c r="A568" s="1">
        <v>44457</v>
      </c>
      <c r="B568">
        <v>2014848</v>
      </c>
    </row>
    <row r="569" spans="1:2" hidden="1" x14ac:dyDescent="0.25">
      <c r="A569" s="1">
        <v>44458</v>
      </c>
      <c r="B569">
        <v>1596823</v>
      </c>
    </row>
    <row r="570" spans="1:2" hidden="1" x14ac:dyDescent="0.25">
      <c r="A570" s="1">
        <v>44459</v>
      </c>
      <c r="B570">
        <v>2883211</v>
      </c>
    </row>
    <row r="571" spans="1:2" hidden="1" x14ac:dyDescent="0.25">
      <c r="A571" s="1">
        <v>44460</v>
      </c>
      <c r="B571">
        <v>3018312</v>
      </c>
    </row>
    <row r="572" spans="1:2" hidden="1" x14ac:dyDescent="0.25">
      <c r="A572" s="1">
        <v>44461</v>
      </c>
      <c r="B572">
        <v>3021113</v>
      </c>
    </row>
    <row r="573" spans="1:2" hidden="1" x14ac:dyDescent="0.25">
      <c r="A573" s="1">
        <v>44462</v>
      </c>
      <c r="B573">
        <v>3016106</v>
      </c>
    </row>
    <row r="574" spans="1:2" hidden="1" x14ac:dyDescent="0.25">
      <c r="A574" s="1">
        <v>44463</v>
      </c>
      <c r="B574">
        <v>3121747</v>
      </c>
    </row>
    <row r="575" spans="1:2" hidden="1" x14ac:dyDescent="0.25">
      <c r="A575" s="1">
        <v>44464</v>
      </c>
      <c r="B575">
        <v>2129492</v>
      </c>
    </row>
    <row r="576" spans="1:2" hidden="1" x14ac:dyDescent="0.25">
      <c r="A576" s="1">
        <v>44465</v>
      </c>
      <c r="B576">
        <v>1614677</v>
      </c>
    </row>
    <row r="577" spans="1:2" hidden="1" x14ac:dyDescent="0.25">
      <c r="A577" s="1">
        <v>44466</v>
      </c>
      <c r="B577">
        <v>2873368</v>
      </c>
    </row>
    <row r="578" spans="1:2" hidden="1" x14ac:dyDescent="0.25">
      <c r="A578" s="1">
        <v>44467</v>
      </c>
      <c r="B578">
        <v>2927715</v>
      </c>
    </row>
    <row r="579" spans="1:2" hidden="1" x14ac:dyDescent="0.25">
      <c r="A579" s="1">
        <v>44468</v>
      </c>
      <c r="B579">
        <v>3063720</v>
      </c>
    </row>
    <row r="580" spans="1:2" hidden="1" x14ac:dyDescent="0.25">
      <c r="A580" s="1">
        <v>44469</v>
      </c>
      <c r="B580">
        <v>3146861</v>
      </c>
    </row>
    <row r="581" spans="1:2" hidden="1" x14ac:dyDescent="0.25">
      <c r="A581" s="1">
        <v>44470</v>
      </c>
      <c r="B581">
        <v>3162881</v>
      </c>
    </row>
    <row r="582" spans="1:2" hidden="1" x14ac:dyDescent="0.25">
      <c r="A582" s="1">
        <v>44471</v>
      </c>
      <c r="B582">
        <v>2063660</v>
      </c>
    </row>
    <row r="583" spans="1:2" hidden="1" x14ac:dyDescent="0.25">
      <c r="A583" s="1">
        <v>44472</v>
      </c>
      <c r="B583">
        <v>1575738</v>
      </c>
    </row>
    <row r="584" spans="1:2" hidden="1" x14ac:dyDescent="0.25">
      <c r="A584" s="1">
        <v>44473</v>
      </c>
      <c r="B584">
        <v>2864349</v>
      </c>
    </row>
    <row r="585" spans="1:2" hidden="1" x14ac:dyDescent="0.25">
      <c r="A585" s="1">
        <v>44474</v>
      </c>
      <c r="B585">
        <v>3091160</v>
      </c>
    </row>
    <row r="586" spans="1:2" hidden="1" x14ac:dyDescent="0.25">
      <c r="A586" s="1">
        <v>44475</v>
      </c>
      <c r="B586">
        <v>3140986</v>
      </c>
    </row>
    <row r="587" spans="1:2" hidden="1" x14ac:dyDescent="0.25">
      <c r="A587" s="1">
        <v>44476</v>
      </c>
      <c r="B587">
        <v>3190747</v>
      </c>
    </row>
    <row r="588" spans="1:2" hidden="1" x14ac:dyDescent="0.25">
      <c r="A588" s="1">
        <v>44477</v>
      </c>
      <c r="B588">
        <v>3168473</v>
      </c>
    </row>
    <row r="589" spans="1:2" hidden="1" x14ac:dyDescent="0.25">
      <c r="A589" s="1">
        <v>44478</v>
      </c>
      <c r="B589">
        <v>2052699</v>
      </c>
    </row>
    <row r="590" spans="1:2" hidden="1" x14ac:dyDescent="0.25">
      <c r="A590" s="1">
        <v>44479</v>
      </c>
      <c r="B590">
        <v>1499385</v>
      </c>
    </row>
    <row r="591" spans="1:2" hidden="1" x14ac:dyDescent="0.25">
      <c r="A591" s="1">
        <v>44480</v>
      </c>
      <c r="B591">
        <v>2263615</v>
      </c>
    </row>
    <row r="592" spans="1:2" hidden="1" x14ac:dyDescent="0.25">
      <c r="A592" s="1">
        <v>44481</v>
      </c>
      <c r="B592">
        <v>3102879</v>
      </c>
    </row>
    <row r="593" spans="1:2" hidden="1" x14ac:dyDescent="0.25">
      <c r="A593" s="1">
        <v>44482</v>
      </c>
      <c r="B593">
        <v>3157457</v>
      </c>
    </row>
    <row r="594" spans="1:2" hidden="1" x14ac:dyDescent="0.25">
      <c r="A594" s="1">
        <v>44483</v>
      </c>
      <c r="B594">
        <v>3240686</v>
      </c>
    </row>
    <row r="595" spans="1:2" hidden="1" x14ac:dyDescent="0.25">
      <c r="A595" s="1">
        <v>44484</v>
      </c>
      <c r="B595">
        <v>3227068</v>
      </c>
    </row>
    <row r="596" spans="1:2" hidden="1" x14ac:dyDescent="0.25">
      <c r="A596" s="1">
        <v>44485</v>
      </c>
      <c r="B596">
        <v>2042027</v>
      </c>
    </row>
    <row r="597" spans="1:2" hidden="1" x14ac:dyDescent="0.25">
      <c r="A597" s="1">
        <v>44486</v>
      </c>
      <c r="B597">
        <v>1629991</v>
      </c>
    </row>
    <row r="598" spans="1:2" hidden="1" x14ac:dyDescent="0.25">
      <c r="A598" s="1">
        <v>44487</v>
      </c>
      <c r="B598">
        <v>2982883</v>
      </c>
    </row>
    <row r="599" spans="1:2" hidden="1" x14ac:dyDescent="0.25">
      <c r="A599" s="1">
        <v>44488</v>
      </c>
      <c r="B599">
        <v>3178208</v>
      </c>
    </row>
    <row r="600" spans="1:2" hidden="1" x14ac:dyDescent="0.25">
      <c r="A600" s="1">
        <v>44489</v>
      </c>
      <c r="B600">
        <v>3234327</v>
      </c>
    </row>
    <row r="601" spans="1:2" hidden="1" x14ac:dyDescent="0.25">
      <c r="A601" s="1">
        <v>44490</v>
      </c>
      <c r="B601">
        <v>3267697</v>
      </c>
    </row>
    <row r="602" spans="1:2" hidden="1" x14ac:dyDescent="0.25">
      <c r="A602" s="1">
        <v>44491</v>
      </c>
      <c r="B602">
        <v>3225816</v>
      </c>
    </row>
    <row r="603" spans="1:2" hidden="1" x14ac:dyDescent="0.25">
      <c r="A603" s="1">
        <v>44492</v>
      </c>
      <c r="B603">
        <v>2077488</v>
      </c>
    </row>
    <row r="604" spans="1:2" hidden="1" x14ac:dyDescent="0.25">
      <c r="A604" s="1">
        <v>44493</v>
      </c>
      <c r="B604">
        <v>1599927</v>
      </c>
    </row>
    <row r="605" spans="1:2" hidden="1" x14ac:dyDescent="0.25">
      <c r="A605" s="1">
        <v>44494</v>
      </c>
      <c r="B605">
        <v>2994936</v>
      </c>
    </row>
    <row r="606" spans="1:2" hidden="1" x14ac:dyDescent="0.25">
      <c r="A606" s="1">
        <v>44495</v>
      </c>
      <c r="B606">
        <v>2702635</v>
      </c>
    </row>
    <row r="607" spans="1:2" hidden="1" x14ac:dyDescent="0.25">
      <c r="A607" s="1">
        <v>44496</v>
      </c>
      <c r="B607">
        <v>3300580</v>
      </c>
    </row>
    <row r="608" spans="1:2" hidden="1" x14ac:dyDescent="0.25">
      <c r="A608" s="1">
        <v>44497</v>
      </c>
      <c r="B608">
        <v>3365971</v>
      </c>
    </row>
    <row r="609" spans="1:2" hidden="1" x14ac:dyDescent="0.25">
      <c r="A609" s="1">
        <v>44498</v>
      </c>
      <c r="B609">
        <v>3251779</v>
      </c>
    </row>
    <row r="610" spans="1:2" hidden="1" x14ac:dyDescent="0.25">
      <c r="A610" s="1">
        <v>44499</v>
      </c>
      <c r="B610">
        <v>2044310</v>
      </c>
    </row>
    <row r="611" spans="1:2" hidden="1" x14ac:dyDescent="0.25">
      <c r="A611" s="1">
        <v>44500</v>
      </c>
      <c r="B611">
        <v>1746769</v>
      </c>
    </row>
    <row r="612" spans="1:2" hidden="1" x14ac:dyDescent="0.25">
      <c r="A612" s="1">
        <v>44501</v>
      </c>
      <c r="B612">
        <v>3034306</v>
      </c>
    </row>
    <row r="613" spans="1:2" hidden="1" x14ac:dyDescent="0.25">
      <c r="A613" s="1">
        <v>44502</v>
      </c>
      <c r="B613">
        <v>2848222</v>
      </c>
    </row>
    <row r="614" spans="1:2" hidden="1" x14ac:dyDescent="0.25">
      <c r="A614" s="1">
        <v>44503</v>
      </c>
      <c r="B614">
        <v>3293732</v>
      </c>
    </row>
    <row r="615" spans="1:2" hidden="1" x14ac:dyDescent="0.25">
      <c r="A615" s="1">
        <v>44504</v>
      </c>
      <c r="B615">
        <v>3284315</v>
      </c>
    </row>
    <row r="616" spans="1:2" hidden="1" x14ac:dyDescent="0.25">
      <c r="A616" s="1">
        <v>44505</v>
      </c>
      <c r="B616">
        <v>3293438</v>
      </c>
    </row>
    <row r="617" spans="1:2" hidden="1" x14ac:dyDescent="0.25">
      <c r="A617" s="1">
        <v>44506</v>
      </c>
      <c r="B617">
        <v>2195864</v>
      </c>
    </row>
    <row r="618" spans="1:2" hidden="1" x14ac:dyDescent="0.25">
      <c r="A618" s="1">
        <v>44507</v>
      </c>
      <c r="B618">
        <v>1888985</v>
      </c>
    </row>
    <row r="619" spans="1:2" hidden="1" x14ac:dyDescent="0.25">
      <c r="A619" s="1">
        <v>44508</v>
      </c>
      <c r="B619">
        <v>3065533</v>
      </c>
    </row>
    <row r="620" spans="1:2" hidden="1" x14ac:dyDescent="0.25">
      <c r="A620" s="1">
        <v>44509</v>
      </c>
      <c r="B620">
        <v>3279457</v>
      </c>
    </row>
    <row r="621" spans="1:2" hidden="1" x14ac:dyDescent="0.25">
      <c r="A621" s="1">
        <v>44510</v>
      </c>
      <c r="B621">
        <v>3351992</v>
      </c>
    </row>
    <row r="622" spans="1:2" hidden="1" x14ac:dyDescent="0.25">
      <c r="A622" s="1">
        <v>44511</v>
      </c>
      <c r="B622">
        <v>2922235</v>
      </c>
    </row>
    <row r="623" spans="1:2" hidden="1" x14ac:dyDescent="0.25">
      <c r="A623" s="1">
        <v>44512</v>
      </c>
      <c r="B623">
        <v>3158682</v>
      </c>
    </row>
    <row r="624" spans="1:2" hidden="1" x14ac:dyDescent="0.25">
      <c r="A624" s="1">
        <v>44513</v>
      </c>
      <c r="B624">
        <v>2169863</v>
      </c>
    </row>
    <row r="625" spans="1:2" hidden="1" x14ac:dyDescent="0.25">
      <c r="A625" s="1">
        <v>44514</v>
      </c>
      <c r="B625">
        <v>1703136</v>
      </c>
    </row>
    <row r="626" spans="1:2" hidden="1" x14ac:dyDescent="0.25">
      <c r="A626" s="1">
        <v>44515</v>
      </c>
      <c r="B626">
        <v>3110969</v>
      </c>
    </row>
    <row r="627" spans="1:2" hidden="1" x14ac:dyDescent="0.25">
      <c r="A627" s="1">
        <v>44516</v>
      </c>
      <c r="B627">
        <v>3340844</v>
      </c>
    </row>
    <row r="628" spans="1:2" hidden="1" x14ac:dyDescent="0.25">
      <c r="A628" s="1">
        <v>44517</v>
      </c>
      <c r="B628">
        <v>3369069</v>
      </c>
    </row>
    <row r="629" spans="1:2" hidden="1" x14ac:dyDescent="0.25">
      <c r="A629" s="1">
        <v>44518</v>
      </c>
      <c r="B629">
        <v>3412249</v>
      </c>
    </row>
    <row r="630" spans="1:2" hidden="1" x14ac:dyDescent="0.25">
      <c r="A630" s="1">
        <v>44519</v>
      </c>
      <c r="B630">
        <v>3316999</v>
      </c>
    </row>
    <row r="631" spans="1:2" hidden="1" x14ac:dyDescent="0.25">
      <c r="A631" s="1">
        <v>44520</v>
      </c>
      <c r="B631">
        <v>2135731</v>
      </c>
    </row>
    <row r="632" spans="1:2" hidden="1" x14ac:dyDescent="0.25">
      <c r="A632" s="1">
        <v>44521</v>
      </c>
      <c r="B632">
        <v>1674206</v>
      </c>
    </row>
    <row r="633" spans="1:2" hidden="1" x14ac:dyDescent="0.25">
      <c r="A633" s="1">
        <v>44522</v>
      </c>
      <c r="B633">
        <v>3130363</v>
      </c>
    </row>
    <row r="634" spans="1:2" hidden="1" x14ac:dyDescent="0.25">
      <c r="A634" s="1">
        <v>44523</v>
      </c>
      <c r="B634">
        <v>3286591</v>
      </c>
    </row>
    <row r="635" spans="1:2" hidden="1" x14ac:dyDescent="0.25">
      <c r="A635" s="1">
        <v>44524</v>
      </c>
      <c r="B635">
        <v>3085289</v>
      </c>
    </row>
    <row r="636" spans="1:2" hidden="1" x14ac:dyDescent="0.25">
      <c r="A636" s="1">
        <v>44525</v>
      </c>
      <c r="B636">
        <v>1357198</v>
      </c>
    </row>
    <row r="637" spans="1:2" hidden="1" x14ac:dyDescent="0.25">
      <c r="A637" s="1">
        <v>44526</v>
      </c>
      <c r="B637">
        <v>2089772</v>
      </c>
    </row>
    <row r="638" spans="1:2" hidden="1" x14ac:dyDescent="0.25">
      <c r="A638" s="1">
        <v>44527</v>
      </c>
      <c r="B638">
        <v>1880422</v>
      </c>
    </row>
    <row r="639" spans="1:2" hidden="1" x14ac:dyDescent="0.25">
      <c r="A639" s="1">
        <v>44528</v>
      </c>
      <c r="B639">
        <v>1465745</v>
      </c>
    </row>
    <row r="640" spans="1:2" hidden="1" x14ac:dyDescent="0.25">
      <c r="A640" s="1">
        <v>44529</v>
      </c>
      <c r="B640">
        <v>2996015</v>
      </c>
    </row>
    <row r="641" spans="1:2" hidden="1" x14ac:dyDescent="0.25">
      <c r="A641" s="1">
        <v>44530</v>
      </c>
      <c r="B641">
        <v>3207209</v>
      </c>
    </row>
    <row r="642" spans="1:2" hidden="1" x14ac:dyDescent="0.25">
      <c r="A642" s="1">
        <v>44531</v>
      </c>
      <c r="B642">
        <v>3326469</v>
      </c>
    </row>
    <row r="643" spans="1:2" hidden="1" x14ac:dyDescent="0.25">
      <c r="A643" s="1">
        <v>44532</v>
      </c>
      <c r="B643">
        <v>3358843</v>
      </c>
    </row>
    <row r="644" spans="1:2" hidden="1" x14ac:dyDescent="0.25">
      <c r="A644" s="1">
        <v>44533</v>
      </c>
      <c r="B644">
        <v>3374097</v>
      </c>
    </row>
    <row r="645" spans="1:2" hidden="1" x14ac:dyDescent="0.25">
      <c r="A645" s="1">
        <v>44534</v>
      </c>
      <c r="B645">
        <v>2318147</v>
      </c>
    </row>
    <row r="646" spans="1:2" hidden="1" x14ac:dyDescent="0.25">
      <c r="A646" s="1">
        <v>44535</v>
      </c>
      <c r="B646">
        <v>1737352</v>
      </c>
    </row>
    <row r="647" spans="1:2" hidden="1" x14ac:dyDescent="0.25">
      <c r="A647" s="1">
        <v>44536</v>
      </c>
      <c r="B647">
        <v>3135869</v>
      </c>
    </row>
    <row r="648" spans="1:2" hidden="1" x14ac:dyDescent="0.25">
      <c r="A648" s="1">
        <v>44537</v>
      </c>
      <c r="B648">
        <v>3367790</v>
      </c>
    </row>
    <row r="649" spans="1:2" hidden="1" x14ac:dyDescent="0.25">
      <c r="A649" s="1">
        <v>44538</v>
      </c>
      <c r="B649">
        <v>3378727</v>
      </c>
    </row>
    <row r="650" spans="1:2" hidden="1" x14ac:dyDescent="0.25">
      <c r="A650" s="1">
        <v>44539</v>
      </c>
      <c r="B650">
        <v>3433600</v>
      </c>
    </row>
    <row r="651" spans="1:2" hidden="1" x14ac:dyDescent="0.25">
      <c r="A651" s="1">
        <v>44540</v>
      </c>
      <c r="B651">
        <v>3417451</v>
      </c>
    </row>
    <row r="652" spans="1:2" hidden="1" x14ac:dyDescent="0.25">
      <c r="A652" s="1">
        <v>44541</v>
      </c>
      <c r="B652">
        <v>2266265</v>
      </c>
    </row>
    <row r="653" spans="1:2" hidden="1" x14ac:dyDescent="0.25">
      <c r="A653" s="1">
        <v>44542</v>
      </c>
      <c r="B653">
        <v>1829872</v>
      </c>
    </row>
    <row r="654" spans="1:2" hidden="1" x14ac:dyDescent="0.25">
      <c r="A654" s="1">
        <v>44543</v>
      </c>
      <c r="B654">
        <v>3120850</v>
      </c>
    </row>
    <row r="655" spans="1:2" hidden="1" x14ac:dyDescent="0.25">
      <c r="A655" s="1">
        <v>44544</v>
      </c>
      <c r="B655">
        <v>3274170</v>
      </c>
    </row>
    <row r="656" spans="1:2" hidden="1" x14ac:dyDescent="0.25">
      <c r="A656" s="1">
        <v>44545</v>
      </c>
      <c r="B656">
        <v>3242168</v>
      </c>
    </row>
    <row r="657" spans="1:2" hidden="1" x14ac:dyDescent="0.25">
      <c r="A657" s="1">
        <v>44546</v>
      </c>
      <c r="B657">
        <v>3219799</v>
      </c>
    </row>
    <row r="658" spans="1:2" hidden="1" x14ac:dyDescent="0.25">
      <c r="A658" s="1">
        <v>44547</v>
      </c>
      <c r="B658">
        <v>3112088</v>
      </c>
    </row>
    <row r="659" spans="1:2" hidden="1" x14ac:dyDescent="0.25">
      <c r="A659" s="1">
        <v>44548</v>
      </c>
      <c r="B659">
        <v>1880969</v>
      </c>
    </row>
    <row r="660" spans="1:2" hidden="1" x14ac:dyDescent="0.25">
      <c r="A660" s="1">
        <v>44549</v>
      </c>
      <c r="B660">
        <v>1579809</v>
      </c>
    </row>
    <row r="661" spans="1:2" hidden="1" x14ac:dyDescent="0.25">
      <c r="A661" s="1">
        <v>44550</v>
      </c>
      <c r="B661">
        <v>2716451</v>
      </c>
    </row>
    <row r="662" spans="1:2" hidden="1" x14ac:dyDescent="0.25">
      <c r="A662" s="1">
        <v>44551</v>
      </c>
      <c r="B662">
        <v>2697325</v>
      </c>
    </row>
    <row r="663" spans="1:2" hidden="1" x14ac:dyDescent="0.25">
      <c r="A663" s="1">
        <v>44552</v>
      </c>
      <c r="B663">
        <v>2634565</v>
      </c>
    </row>
    <row r="664" spans="1:2" hidden="1" x14ac:dyDescent="0.25">
      <c r="A664" s="1">
        <v>44553</v>
      </c>
      <c r="B664">
        <v>2486489</v>
      </c>
    </row>
    <row r="665" spans="1:2" hidden="1" x14ac:dyDescent="0.25">
      <c r="A665" s="1">
        <v>44554</v>
      </c>
      <c r="B665">
        <v>1575449</v>
      </c>
    </row>
    <row r="666" spans="1:2" hidden="1" x14ac:dyDescent="0.25">
      <c r="A666" s="1">
        <v>44555</v>
      </c>
      <c r="B666">
        <v>810937</v>
      </c>
    </row>
    <row r="667" spans="1:2" hidden="1" x14ac:dyDescent="0.25">
      <c r="A667" s="1">
        <v>44556</v>
      </c>
      <c r="B667">
        <v>1284738</v>
      </c>
    </row>
    <row r="668" spans="1:2" hidden="1" x14ac:dyDescent="0.25">
      <c r="A668" s="1">
        <v>44557</v>
      </c>
      <c r="B668">
        <v>2007649</v>
      </c>
    </row>
    <row r="669" spans="1:2" hidden="1" x14ac:dyDescent="0.25">
      <c r="A669" s="1">
        <v>44558</v>
      </c>
      <c r="B669">
        <v>2168419</v>
      </c>
    </row>
    <row r="670" spans="1:2" hidden="1" x14ac:dyDescent="0.25">
      <c r="A670" s="1">
        <v>44559</v>
      </c>
      <c r="B670">
        <v>2167077</v>
      </c>
    </row>
    <row r="671" spans="1:2" hidden="1" x14ac:dyDescent="0.25">
      <c r="A671" s="1">
        <v>44560</v>
      </c>
      <c r="B671">
        <v>2198415</v>
      </c>
    </row>
    <row r="672" spans="1:2" hidden="1" x14ac:dyDescent="0.25">
      <c r="A672" s="1">
        <v>44561</v>
      </c>
      <c r="B672">
        <v>1627589</v>
      </c>
    </row>
    <row r="673" spans="1:2" hidden="1" x14ac:dyDescent="0.25">
      <c r="A673" s="1">
        <v>44562</v>
      </c>
      <c r="B673">
        <v>1027918</v>
      </c>
    </row>
    <row r="674" spans="1:2" hidden="1" x14ac:dyDescent="0.25">
      <c r="A674" s="1">
        <v>44563</v>
      </c>
      <c r="B674">
        <v>1219735</v>
      </c>
    </row>
    <row r="675" spans="1:2" hidden="1" x14ac:dyDescent="0.25">
      <c r="A675" s="1">
        <v>44564</v>
      </c>
      <c r="B675">
        <v>2168229</v>
      </c>
    </row>
    <row r="676" spans="1:2" hidden="1" x14ac:dyDescent="0.25">
      <c r="A676" s="1">
        <v>44565</v>
      </c>
      <c r="B676">
        <v>2289352</v>
      </c>
    </row>
    <row r="677" spans="1:2" hidden="1" x14ac:dyDescent="0.25">
      <c r="A677" s="1">
        <v>44566</v>
      </c>
      <c r="B677">
        <v>2267942</v>
      </c>
    </row>
    <row r="678" spans="1:2" hidden="1" x14ac:dyDescent="0.25">
      <c r="A678" s="1">
        <v>44567</v>
      </c>
      <c r="B678">
        <v>2391176</v>
      </c>
    </row>
    <row r="679" spans="1:2" hidden="1" x14ac:dyDescent="0.25">
      <c r="A679" s="1">
        <v>44568</v>
      </c>
      <c r="B679">
        <v>2121941</v>
      </c>
    </row>
    <row r="680" spans="1:2" hidden="1" x14ac:dyDescent="0.25">
      <c r="A680" s="1">
        <v>44569</v>
      </c>
      <c r="B680">
        <v>1486065</v>
      </c>
    </row>
    <row r="681" spans="1:2" hidden="1" x14ac:dyDescent="0.25">
      <c r="A681" s="1">
        <v>44570</v>
      </c>
      <c r="B681">
        <v>1102472</v>
      </c>
    </row>
    <row r="682" spans="1:2" hidden="1" x14ac:dyDescent="0.25">
      <c r="A682" s="1">
        <v>44571</v>
      </c>
      <c r="B682">
        <v>2347323</v>
      </c>
    </row>
    <row r="683" spans="1:2" hidden="1" x14ac:dyDescent="0.25">
      <c r="A683" s="1">
        <v>44572</v>
      </c>
      <c r="B683">
        <v>2266378</v>
      </c>
    </row>
    <row r="684" spans="1:2" hidden="1" x14ac:dyDescent="0.25">
      <c r="A684" s="1">
        <v>44573</v>
      </c>
      <c r="B684">
        <v>2459224</v>
      </c>
    </row>
    <row r="685" spans="1:2" hidden="1" x14ac:dyDescent="0.25">
      <c r="A685" s="1">
        <v>44574</v>
      </c>
      <c r="B685">
        <v>2524197</v>
      </c>
    </row>
    <row r="686" spans="1:2" hidden="1" x14ac:dyDescent="0.25">
      <c r="A686" s="1">
        <v>44575</v>
      </c>
      <c r="B686">
        <v>2522972</v>
      </c>
    </row>
    <row r="687" spans="1:2" hidden="1" x14ac:dyDescent="0.25">
      <c r="A687" s="1">
        <v>44576</v>
      </c>
      <c r="B687">
        <v>1434676</v>
      </c>
    </row>
    <row r="688" spans="1:2" hidden="1" x14ac:dyDescent="0.25">
      <c r="A688" s="1">
        <v>44577</v>
      </c>
      <c r="B688">
        <v>1165626</v>
      </c>
    </row>
    <row r="689" spans="1:2" hidden="1" x14ac:dyDescent="0.25">
      <c r="A689" s="1">
        <v>44578</v>
      </c>
      <c r="B689">
        <v>1600048</v>
      </c>
    </row>
    <row r="690" spans="1:2" hidden="1" x14ac:dyDescent="0.25">
      <c r="A690" s="1">
        <v>44579</v>
      </c>
      <c r="B690">
        <v>2541044</v>
      </c>
    </row>
    <row r="691" spans="1:2" hidden="1" x14ac:dyDescent="0.25">
      <c r="A691" s="1">
        <v>44580</v>
      </c>
      <c r="B691">
        <v>2642129</v>
      </c>
    </row>
    <row r="692" spans="1:2" hidden="1" x14ac:dyDescent="0.25">
      <c r="A692" s="1">
        <v>44581</v>
      </c>
      <c r="B692">
        <v>2545486</v>
      </c>
    </row>
    <row r="693" spans="1:2" hidden="1" x14ac:dyDescent="0.25">
      <c r="A693" s="1">
        <v>44582</v>
      </c>
      <c r="B693">
        <v>2565781</v>
      </c>
    </row>
    <row r="694" spans="1:2" hidden="1" x14ac:dyDescent="0.25">
      <c r="A694" s="1">
        <v>44583</v>
      </c>
      <c r="B694">
        <v>1583650</v>
      </c>
    </row>
    <row r="695" spans="1:2" hidden="1" x14ac:dyDescent="0.25">
      <c r="A695" s="1">
        <v>44584</v>
      </c>
      <c r="B695">
        <v>1245716</v>
      </c>
    </row>
    <row r="696" spans="1:2" hidden="1" x14ac:dyDescent="0.25">
      <c r="A696" s="1">
        <v>44585</v>
      </c>
      <c r="B696">
        <v>2536827</v>
      </c>
    </row>
    <row r="697" spans="1:2" hidden="1" x14ac:dyDescent="0.25">
      <c r="A697" s="1">
        <v>44586</v>
      </c>
      <c r="B697">
        <v>2701246</v>
      </c>
    </row>
    <row r="698" spans="1:2" hidden="1" x14ac:dyDescent="0.25">
      <c r="A698" s="1">
        <v>44587</v>
      </c>
      <c r="B698">
        <v>2711803</v>
      </c>
    </row>
    <row r="699" spans="1:2" hidden="1" x14ac:dyDescent="0.25">
      <c r="A699" s="1">
        <v>44588</v>
      </c>
      <c r="B699">
        <v>2724979</v>
      </c>
    </row>
    <row r="700" spans="1:2" hidden="1" x14ac:dyDescent="0.25">
      <c r="A700" s="1">
        <v>44589</v>
      </c>
      <c r="B700">
        <v>2703403</v>
      </c>
    </row>
    <row r="701" spans="1:2" hidden="1" x14ac:dyDescent="0.25">
      <c r="A701" s="1">
        <v>44590</v>
      </c>
      <c r="B701">
        <v>999347</v>
      </c>
    </row>
    <row r="702" spans="1:2" hidden="1" x14ac:dyDescent="0.25">
      <c r="A702" s="1">
        <v>44591</v>
      </c>
      <c r="B702">
        <v>1262477</v>
      </c>
    </row>
    <row r="703" spans="1:2" hidden="1" x14ac:dyDescent="0.25">
      <c r="A703" s="1">
        <v>44592</v>
      </c>
      <c r="B703">
        <v>2575762</v>
      </c>
    </row>
    <row r="704" spans="1:2" hidden="1" x14ac:dyDescent="0.25">
      <c r="A704" s="1">
        <v>44593</v>
      </c>
      <c r="B704">
        <v>2635083</v>
      </c>
    </row>
    <row r="705" spans="1:2" hidden="1" x14ac:dyDescent="0.25">
      <c r="A705" s="1">
        <v>44594</v>
      </c>
      <c r="B705">
        <v>2940152</v>
      </c>
    </row>
    <row r="706" spans="1:2" hidden="1" x14ac:dyDescent="0.25">
      <c r="A706" s="1">
        <v>44595</v>
      </c>
      <c r="B706">
        <v>2914198</v>
      </c>
    </row>
    <row r="707" spans="1:2" hidden="1" x14ac:dyDescent="0.25">
      <c r="A707" s="1">
        <v>44596</v>
      </c>
      <c r="B707">
        <v>2725725</v>
      </c>
    </row>
    <row r="708" spans="1:2" hidden="1" x14ac:dyDescent="0.25">
      <c r="A708" s="1">
        <v>44597</v>
      </c>
      <c r="B708">
        <v>1792780</v>
      </c>
    </row>
    <row r="709" spans="1:2" hidden="1" x14ac:dyDescent="0.25">
      <c r="A709" s="1">
        <v>44598</v>
      </c>
      <c r="B709">
        <v>1323892</v>
      </c>
    </row>
    <row r="710" spans="1:2" hidden="1" x14ac:dyDescent="0.25">
      <c r="A710" s="1">
        <v>44599</v>
      </c>
      <c r="B710">
        <v>2784230</v>
      </c>
    </row>
    <row r="711" spans="1:2" hidden="1" x14ac:dyDescent="0.25">
      <c r="A711" s="1">
        <v>44600</v>
      </c>
      <c r="B711">
        <v>3016648</v>
      </c>
    </row>
    <row r="712" spans="1:2" hidden="1" x14ac:dyDescent="0.25">
      <c r="A712" s="1">
        <v>44601</v>
      </c>
      <c r="B712">
        <v>3088775</v>
      </c>
    </row>
    <row r="713" spans="1:2" hidden="1" x14ac:dyDescent="0.25">
      <c r="A713" s="1">
        <v>44602</v>
      </c>
      <c r="B713">
        <v>3112489</v>
      </c>
    </row>
    <row r="714" spans="1:2" hidden="1" x14ac:dyDescent="0.25">
      <c r="A714" s="1">
        <v>44603</v>
      </c>
      <c r="B714">
        <v>3015472</v>
      </c>
    </row>
    <row r="715" spans="1:2" hidden="1" x14ac:dyDescent="0.25">
      <c r="A715" s="1">
        <v>44604</v>
      </c>
      <c r="B715">
        <v>2026308</v>
      </c>
    </row>
    <row r="716" spans="1:2" hidden="1" x14ac:dyDescent="0.25">
      <c r="A716" s="1">
        <v>44605</v>
      </c>
      <c r="B716">
        <v>1349864</v>
      </c>
    </row>
    <row r="717" spans="1:2" hidden="1" x14ac:dyDescent="0.25">
      <c r="A717" s="1">
        <v>44606</v>
      </c>
      <c r="B717">
        <v>2907825</v>
      </c>
    </row>
    <row r="718" spans="1:2" hidden="1" x14ac:dyDescent="0.25">
      <c r="A718" s="1">
        <v>44607</v>
      </c>
      <c r="B718">
        <v>3030742</v>
      </c>
    </row>
    <row r="719" spans="1:2" hidden="1" x14ac:dyDescent="0.25">
      <c r="A719" s="1">
        <v>44608</v>
      </c>
      <c r="B719">
        <v>3100639</v>
      </c>
    </row>
    <row r="720" spans="1:2" hidden="1" x14ac:dyDescent="0.25">
      <c r="A720" s="1">
        <v>44609</v>
      </c>
      <c r="B720">
        <v>3109956</v>
      </c>
    </row>
    <row r="721" spans="1:2" hidden="1" x14ac:dyDescent="0.25">
      <c r="A721" s="1">
        <v>44610</v>
      </c>
      <c r="B721">
        <v>2953785</v>
      </c>
    </row>
    <row r="722" spans="1:2" hidden="1" x14ac:dyDescent="0.25">
      <c r="A722" s="1">
        <v>44611</v>
      </c>
      <c r="B722">
        <v>1792136</v>
      </c>
    </row>
    <row r="723" spans="1:2" hidden="1" x14ac:dyDescent="0.25">
      <c r="A723" s="1">
        <v>44612</v>
      </c>
      <c r="B723">
        <v>1477125</v>
      </c>
    </row>
    <row r="724" spans="1:2" hidden="1" x14ac:dyDescent="0.25">
      <c r="A724" s="1">
        <v>44613</v>
      </c>
      <c r="B724">
        <v>1942267</v>
      </c>
    </row>
    <row r="725" spans="1:2" hidden="1" x14ac:dyDescent="0.25">
      <c r="A725" s="1">
        <v>44614</v>
      </c>
      <c r="B725">
        <v>2669508</v>
      </c>
    </row>
    <row r="726" spans="1:2" hidden="1" x14ac:dyDescent="0.25">
      <c r="A726" s="1">
        <v>44615</v>
      </c>
      <c r="B726">
        <v>2894245</v>
      </c>
    </row>
    <row r="727" spans="1:2" hidden="1" x14ac:dyDescent="0.25">
      <c r="A727" s="1">
        <v>44616</v>
      </c>
      <c r="B727">
        <v>2858146</v>
      </c>
    </row>
    <row r="728" spans="1:2" hidden="1" x14ac:dyDescent="0.25">
      <c r="A728" s="1">
        <v>44617</v>
      </c>
      <c r="B728">
        <v>2575630</v>
      </c>
    </row>
    <row r="729" spans="1:2" hidden="1" x14ac:dyDescent="0.25">
      <c r="A729" s="1">
        <v>44618</v>
      </c>
      <c r="B729">
        <v>1824833</v>
      </c>
    </row>
    <row r="730" spans="1:2" hidden="1" x14ac:dyDescent="0.25">
      <c r="A730" s="1">
        <v>44619</v>
      </c>
      <c r="B730">
        <v>1403227</v>
      </c>
    </row>
    <row r="731" spans="1:2" hidden="1" x14ac:dyDescent="0.25">
      <c r="A731" s="1">
        <v>44620</v>
      </c>
      <c r="B731">
        <v>2915786</v>
      </c>
    </row>
    <row r="732" spans="1:2" hidden="1" x14ac:dyDescent="0.25">
      <c r="A732" s="1">
        <v>44621</v>
      </c>
      <c r="B732">
        <v>3138181</v>
      </c>
    </row>
    <row r="733" spans="1:2" hidden="1" x14ac:dyDescent="0.25">
      <c r="A733" s="1">
        <v>44622</v>
      </c>
      <c r="B733">
        <v>3208166</v>
      </c>
    </row>
    <row r="734" spans="1:2" hidden="1" x14ac:dyDescent="0.25">
      <c r="A734" s="1">
        <v>44623</v>
      </c>
      <c r="B734">
        <v>3207495</v>
      </c>
    </row>
    <row r="735" spans="1:2" hidden="1" x14ac:dyDescent="0.25">
      <c r="A735" s="1">
        <v>44624</v>
      </c>
      <c r="B735">
        <v>3077537</v>
      </c>
    </row>
    <row r="736" spans="1:2" hidden="1" x14ac:dyDescent="0.25">
      <c r="A736" s="1">
        <v>44625</v>
      </c>
      <c r="B736">
        <v>1955535</v>
      </c>
    </row>
    <row r="737" spans="1:2" hidden="1" x14ac:dyDescent="0.25">
      <c r="A737" s="1">
        <v>44626</v>
      </c>
      <c r="B737">
        <v>1444501</v>
      </c>
    </row>
    <row r="738" spans="1:2" hidden="1" x14ac:dyDescent="0.25">
      <c r="A738" s="1">
        <v>44627</v>
      </c>
      <c r="B738">
        <v>2980920</v>
      </c>
    </row>
    <row r="739" spans="1:2" hidden="1" x14ac:dyDescent="0.25">
      <c r="A739" s="1">
        <v>44628</v>
      </c>
      <c r="B739">
        <v>3244473</v>
      </c>
    </row>
    <row r="740" spans="1:2" hidden="1" x14ac:dyDescent="0.25">
      <c r="A740" s="1">
        <v>44629</v>
      </c>
      <c r="B740">
        <v>3113559</v>
      </c>
    </row>
    <row r="741" spans="1:2" hidden="1" x14ac:dyDescent="0.25">
      <c r="A741" s="1">
        <v>44630</v>
      </c>
      <c r="B741">
        <v>3339363</v>
      </c>
    </row>
    <row r="742" spans="1:2" hidden="1" x14ac:dyDescent="0.25">
      <c r="A742" s="1">
        <v>44631</v>
      </c>
      <c r="B742">
        <v>3195956</v>
      </c>
    </row>
    <row r="743" spans="1:2" hidden="1" x14ac:dyDescent="0.25">
      <c r="A743" s="1">
        <v>44632</v>
      </c>
      <c r="B743">
        <v>1663893</v>
      </c>
    </row>
    <row r="744" spans="1:2" hidden="1" x14ac:dyDescent="0.25">
      <c r="A744" s="1">
        <v>44633</v>
      </c>
      <c r="B744">
        <v>1479406</v>
      </c>
    </row>
    <row r="745" spans="1:2" hidden="1" x14ac:dyDescent="0.25">
      <c r="A745" s="1">
        <v>44634</v>
      </c>
      <c r="B745">
        <v>3008800</v>
      </c>
    </row>
    <row r="746" spans="1:2" hidden="1" x14ac:dyDescent="0.25">
      <c r="A746" s="1">
        <v>44635</v>
      </c>
      <c r="B746">
        <v>3275906</v>
      </c>
    </row>
    <row r="747" spans="1:2" hidden="1" x14ac:dyDescent="0.25">
      <c r="A747" s="1">
        <v>44636</v>
      </c>
      <c r="B747">
        <v>3332335</v>
      </c>
    </row>
    <row r="748" spans="1:2" hidden="1" x14ac:dyDescent="0.25">
      <c r="A748" s="1">
        <v>44637</v>
      </c>
      <c r="B748">
        <v>3175784</v>
      </c>
    </row>
    <row r="749" spans="1:2" hidden="1" x14ac:dyDescent="0.25">
      <c r="A749" s="1">
        <v>44638</v>
      </c>
      <c r="B749">
        <v>3275433</v>
      </c>
    </row>
    <row r="750" spans="1:2" hidden="1" x14ac:dyDescent="0.25">
      <c r="A750" s="1">
        <v>44639</v>
      </c>
      <c r="B750">
        <v>2001839</v>
      </c>
    </row>
    <row r="751" spans="1:2" hidden="1" x14ac:dyDescent="0.25">
      <c r="A751" s="1">
        <v>44640</v>
      </c>
      <c r="B751">
        <v>1656673</v>
      </c>
    </row>
    <row r="752" spans="1:2" hidden="1" x14ac:dyDescent="0.25">
      <c r="A752" s="1">
        <v>44641</v>
      </c>
      <c r="B752">
        <v>3034759</v>
      </c>
    </row>
    <row r="753" spans="1:2" hidden="1" x14ac:dyDescent="0.25">
      <c r="A753" s="1">
        <v>44642</v>
      </c>
      <c r="B753">
        <v>3276940</v>
      </c>
    </row>
    <row r="754" spans="1:2" hidden="1" x14ac:dyDescent="0.25">
      <c r="A754" s="1">
        <v>44643</v>
      </c>
      <c r="B754">
        <v>3275708</v>
      </c>
    </row>
    <row r="755" spans="1:2" hidden="1" x14ac:dyDescent="0.25">
      <c r="A755" s="1">
        <v>44644</v>
      </c>
      <c r="B755">
        <v>3212181</v>
      </c>
    </row>
    <row r="756" spans="1:2" hidden="1" x14ac:dyDescent="0.25">
      <c r="A756" s="1">
        <v>44645</v>
      </c>
      <c r="B756">
        <v>3218970</v>
      </c>
    </row>
    <row r="757" spans="1:2" hidden="1" x14ac:dyDescent="0.25">
      <c r="A757" s="1">
        <v>44646</v>
      </c>
      <c r="B757">
        <v>2024596</v>
      </c>
    </row>
    <row r="758" spans="1:2" hidden="1" x14ac:dyDescent="0.25">
      <c r="A758" s="1">
        <v>44647</v>
      </c>
      <c r="B758">
        <v>1534056</v>
      </c>
    </row>
    <row r="759" spans="1:2" hidden="1" x14ac:dyDescent="0.25">
      <c r="A759" s="1">
        <v>44648</v>
      </c>
      <c r="B759">
        <v>2989874</v>
      </c>
    </row>
    <row r="760" spans="1:2" hidden="1" x14ac:dyDescent="0.25">
      <c r="A760" s="1">
        <v>44649</v>
      </c>
      <c r="B760">
        <v>3291883</v>
      </c>
    </row>
    <row r="761" spans="1:2" hidden="1" x14ac:dyDescent="0.25">
      <c r="A761" s="1">
        <v>44650</v>
      </c>
      <c r="B761">
        <v>3336073</v>
      </c>
    </row>
    <row r="762" spans="1:2" hidden="1" x14ac:dyDescent="0.25">
      <c r="A762" s="1">
        <v>44651</v>
      </c>
      <c r="B762">
        <v>3323135</v>
      </c>
    </row>
    <row r="763" spans="1:2" hidden="1" x14ac:dyDescent="0.25">
      <c r="A763" s="1">
        <v>44652</v>
      </c>
      <c r="B763">
        <v>3237107</v>
      </c>
    </row>
    <row r="764" spans="1:2" hidden="1" x14ac:dyDescent="0.25">
      <c r="A764" s="1">
        <v>44653</v>
      </c>
      <c r="B764">
        <v>2128435</v>
      </c>
    </row>
    <row r="765" spans="1:2" hidden="1" x14ac:dyDescent="0.25">
      <c r="A765" s="1">
        <v>44654</v>
      </c>
      <c r="B765">
        <v>1463932</v>
      </c>
    </row>
    <row r="766" spans="1:2" hidden="1" x14ac:dyDescent="0.25">
      <c r="A766" s="1">
        <v>44655</v>
      </c>
      <c r="B766">
        <v>3127667</v>
      </c>
    </row>
    <row r="767" spans="1:2" hidden="1" x14ac:dyDescent="0.25">
      <c r="A767" s="1">
        <v>44656</v>
      </c>
      <c r="B767">
        <v>3356454</v>
      </c>
    </row>
    <row r="768" spans="1:2" hidden="1" x14ac:dyDescent="0.25">
      <c r="A768" s="1">
        <v>44657</v>
      </c>
      <c r="B768">
        <v>3311547</v>
      </c>
    </row>
    <row r="769" spans="1:2" hidden="1" x14ac:dyDescent="0.25">
      <c r="A769" s="1">
        <v>44658</v>
      </c>
      <c r="B769">
        <v>3307076</v>
      </c>
    </row>
    <row r="770" spans="1:2" hidden="1" x14ac:dyDescent="0.25">
      <c r="A770" s="1">
        <v>44659</v>
      </c>
      <c r="B770">
        <v>3347754</v>
      </c>
    </row>
    <row r="771" spans="1:2" hidden="1" x14ac:dyDescent="0.25">
      <c r="A771" s="1">
        <v>44660</v>
      </c>
      <c r="B771">
        <v>2190396</v>
      </c>
    </row>
    <row r="772" spans="1:2" hidden="1" x14ac:dyDescent="0.25">
      <c r="A772" s="1">
        <v>44661</v>
      </c>
      <c r="B772">
        <v>1707748</v>
      </c>
    </row>
    <row r="773" spans="1:2" hidden="1" x14ac:dyDescent="0.25">
      <c r="A773" s="1">
        <v>44662</v>
      </c>
      <c r="B773">
        <v>3205728</v>
      </c>
    </row>
    <row r="774" spans="1:2" hidden="1" x14ac:dyDescent="0.25">
      <c r="A774" s="1">
        <v>44663</v>
      </c>
      <c r="B774">
        <v>3078069</v>
      </c>
    </row>
    <row r="775" spans="1:2" hidden="1" x14ac:dyDescent="0.25">
      <c r="A775" s="1">
        <v>44664</v>
      </c>
      <c r="B775">
        <v>3220964</v>
      </c>
    </row>
    <row r="776" spans="1:2" hidden="1" x14ac:dyDescent="0.25">
      <c r="A776" s="1">
        <v>44665</v>
      </c>
      <c r="B776">
        <v>3297697</v>
      </c>
    </row>
    <row r="777" spans="1:2" hidden="1" x14ac:dyDescent="0.25">
      <c r="A777" s="1">
        <v>44666</v>
      </c>
      <c r="B777">
        <v>2761532</v>
      </c>
    </row>
    <row r="778" spans="1:2" hidden="1" x14ac:dyDescent="0.25">
      <c r="A778" s="1">
        <v>44667</v>
      </c>
      <c r="B778">
        <v>1986306</v>
      </c>
    </row>
    <row r="779" spans="1:2" hidden="1" x14ac:dyDescent="0.25">
      <c r="A779" s="1">
        <v>44668</v>
      </c>
      <c r="B779">
        <v>1512633</v>
      </c>
    </row>
    <row r="780" spans="1:2" hidden="1" x14ac:dyDescent="0.25">
      <c r="A780" s="1">
        <v>44669</v>
      </c>
      <c r="B780">
        <v>2676254</v>
      </c>
    </row>
    <row r="781" spans="1:2" hidden="1" x14ac:dyDescent="0.25">
      <c r="A781" s="1">
        <v>44670</v>
      </c>
      <c r="B781">
        <v>2962130</v>
      </c>
    </row>
    <row r="782" spans="1:2" hidden="1" x14ac:dyDescent="0.25">
      <c r="A782" s="1">
        <v>44671</v>
      </c>
      <c r="B782">
        <v>3098046</v>
      </c>
    </row>
    <row r="783" spans="1:2" hidden="1" x14ac:dyDescent="0.25">
      <c r="A783" s="1">
        <v>44672</v>
      </c>
      <c r="B783">
        <v>3033422</v>
      </c>
    </row>
    <row r="784" spans="1:2" hidden="1" x14ac:dyDescent="0.25">
      <c r="A784" s="1">
        <v>44673</v>
      </c>
      <c r="B784">
        <v>2985684</v>
      </c>
    </row>
    <row r="785" spans="1:2" hidden="1" x14ac:dyDescent="0.25">
      <c r="A785" s="1">
        <v>44674</v>
      </c>
      <c r="B785">
        <v>2109188</v>
      </c>
    </row>
    <row r="786" spans="1:2" hidden="1" x14ac:dyDescent="0.25">
      <c r="A786" s="1">
        <v>44675</v>
      </c>
      <c r="B786">
        <v>1655860</v>
      </c>
    </row>
    <row r="787" spans="1:2" hidden="1" x14ac:dyDescent="0.25">
      <c r="A787" s="1">
        <v>44676</v>
      </c>
      <c r="B787">
        <v>3026541</v>
      </c>
    </row>
    <row r="788" spans="1:2" hidden="1" x14ac:dyDescent="0.25">
      <c r="A788" s="1">
        <v>44677</v>
      </c>
      <c r="B788">
        <v>3281657</v>
      </c>
    </row>
    <row r="789" spans="1:2" hidden="1" x14ac:dyDescent="0.25">
      <c r="A789" s="1">
        <v>44678</v>
      </c>
      <c r="B789">
        <v>3432282</v>
      </c>
    </row>
    <row r="790" spans="1:2" hidden="1" x14ac:dyDescent="0.25">
      <c r="A790" s="1">
        <v>44679</v>
      </c>
      <c r="B790">
        <v>3404938</v>
      </c>
    </row>
    <row r="791" spans="1:2" hidden="1" x14ac:dyDescent="0.25">
      <c r="A791" s="1">
        <v>44680</v>
      </c>
      <c r="B791">
        <v>3257634</v>
      </c>
    </row>
    <row r="792" spans="1:2" hidden="1" x14ac:dyDescent="0.25">
      <c r="A792" s="1">
        <v>44681</v>
      </c>
      <c r="B792">
        <v>2108746</v>
      </c>
    </row>
    <row r="793" spans="1:2" hidden="1" x14ac:dyDescent="0.25">
      <c r="A793" s="1">
        <v>44682</v>
      </c>
      <c r="B793">
        <v>1683953</v>
      </c>
    </row>
    <row r="794" spans="1:2" hidden="1" x14ac:dyDescent="0.25">
      <c r="A794" s="1">
        <v>44683</v>
      </c>
      <c r="B794">
        <v>2732825</v>
      </c>
    </row>
    <row r="795" spans="1:2" hidden="1" x14ac:dyDescent="0.25">
      <c r="A795" s="1">
        <v>44684</v>
      </c>
      <c r="B795">
        <v>3402882</v>
      </c>
    </row>
    <row r="796" spans="1:2" hidden="1" x14ac:dyDescent="0.25">
      <c r="A796" s="1">
        <v>44685</v>
      </c>
      <c r="B796">
        <v>3364902</v>
      </c>
    </row>
    <row r="797" spans="1:2" hidden="1" x14ac:dyDescent="0.25">
      <c r="A797" s="1">
        <v>44686</v>
      </c>
      <c r="B797">
        <v>3502522</v>
      </c>
    </row>
    <row r="798" spans="1:2" hidden="1" x14ac:dyDescent="0.25">
      <c r="A798" s="1">
        <v>44687</v>
      </c>
      <c r="B798">
        <v>3190556</v>
      </c>
    </row>
    <row r="799" spans="1:2" hidden="1" x14ac:dyDescent="0.25">
      <c r="A799" s="1">
        <v>44688</v>
      </c>
      <c r="B799">
        <v>1842808</v>
      </c>
    </row>
    <row r="800" spans="1:2" hidden="1" x14ac:dyDescent="0.25">
      <c r="A800" s="1">
        <v>44689</v>
      </c>
      <c r="B800">
        <v>1582133</v>
      </c>
    </row>
    <row r="801" spans="1:2" hidden="1" x14ac:dyDescent="0.25">
      <c r="A801" s="1">
        <v>44690</v>
      </c>
      <c r="B801">
        <v>3114506</v>
      </c>
    </row>
    <row r="802" spans="1:2" hidden="1" x14ac:dyDescent="0.25">
      <c r="A802" s="1">
        <v>44691</v>
      </c>
      <c r="B802">
        <v>3412902</v>
      </c>
    </row>
    <row r="803" spans="1:2" hidden="1" x14ac:dyDescent="0.25">
      <c r="A803" s="1">
        <v>44692</v>
      </c>
      <c r="B803">
        <v>3440378</v>
      </c>
    </row>
    <row r="804" spans="1:2" hidden="1" x14ac:dyDescent="0.25">
      <c r="A804" s="1">
        <v>44693</v>
      </c>
      <c r="B804">
        <v>3430104</v>
      </c>
    </row>
    <row r="805" spans="1:2" hidden="1" x14ac:dyDescent="0.25">
      <c r="A805" s="1">
        <v>44694</v>
      </c>
      <c r="B805">
        <v>3252002</v>
      </c>
    </row>
    <row r="806" spans="1:2" hidden="1" x14ac:dyDescent="0.25">
      <c r="A806" s="1">
        <v>44695</v>
      </c>
      <c r="B806">
        <v>2149046</v>
      </c>
    </row>
    <row r="807" spans="1:2" hidden="1" x14ac:dyDescent="0.25">
      <c r="A807" s="1">
        <v>44696</v>
      </c>
      <c r="B807">
        <v>1760359</v>
      </c>
    </row>
    <row r="808" spans="1:2" hidden="1" x14ac:dyDescent="0.25">
      <c r="A808" s="1">
        <v>44697</v>
      </c>
      <c r="B808">
        <v>3080043</v>
      </c>
    </row>
    <row r="809" spans="1:2" hidden="1" x14ac:dyDescent="0.25">
      <c r="A809" s="1">
        <v>44698</v>
      </c>
      <c r="B809">
        <v>3536021</v>
      </c>
    </row>
    <row r="810" spans="1:2" hidden="1" x14ac:dyDescent="0.25">
      <c r="A810" s="1">
        <v>44699</v>
      </c>
      <c r="B810">
        <v>3605606</v>
      </c>
    </row>
    <row r="811" spans="1:2" hidden="1" x14ac:dyDescent="0.25">
      <c r="A811" s="1">
        <v>44700</v>
      </c>
      <c r="B811">
        <v>3467327</v>
      </c>
    </row>
    <row r="812" spans="1:2" hidden="1" x14ac:dyDescent="0.25">
      <c r="A812" s="1">
        <v>44701</v>
      </c>
      <c r="B812">
        <v>3271914</v>
      </c>
    </row>
    <row r="813" spans="1:2" hidden="1" x14ac:dyDescent="0.25">
      <c r="A813" s="1">
        <v>44702</v>
      </c>
      <c r="B813">
        <v>2324245</v>
      </c>
    </row>
    <row r="814" spans="1:2" hidden="1" x14ac:dyDescent="0.25">
      <c r="A814" s="1">
        <v>44703</v>
      </c>
      <c r="B814">
        <v>1760638</v>
      </c>
    </row>
    <row r="815" spans="1:2" hidden="1" x14ac:dyDescent="0.25">
      <c r="A815" s="1">
        <v>44704</v>
      </c>
      <c r="B815">
        <v>3111755</v>
      </c>
    </row>
    <row r="816" spans="1:2" hidden="1" x14ac:dyDescent="0.25">
      <c r="A816" s="1">
        <v>44705</v>
      </c>
      <c r="B816">
        <v>3378506</v>
      </c>
    </row>
    <row r="817" spans="1:2" hidden="1" x14ac:dyDescent="0.25">
      <c r="A817" s="1">
        <v>44706</v>
      </c>
      <c r="B817">
        <v>3426530</v>
      </c>
    </row>
    <row r="818" spans="1:2" hidden="1" x14ac:dyDescent="0.25">
      <c r="A818" s="1">
        <v>44707</v>
      </c>
      <c r="B818">
        <v>3341059</v>
      </c>
    </row>
    <row r="819" spans="1:2" hidden="1" x14ac:dyDescent="0.25">
      <c r="A819" s="1">
        <v>44708</v>
      </c>
      <c r="B819">
        <v>3031130</v>
      </c>
    </row>
    <row r="820" spans="1:2" hidden="1" x14ac:dyDescent="0.25">
      <c r="A820" s="1">
        <v>44709</v>
      </c>
      <c r="B820">
        <v>1872775</v>
      </c>
    </row>
    <row r="821" spans="1:2" hidden="1" x14ac:dyDescent="0.25">
      <c r="A821" s="1">
        <v>44710</v>
      </c>
      <c r="B821">
        <v>1755236</v>
      </c>
    </row>
    <row r="822" spans="1:2" hidden="1" x14ac:dyDescent="0.25">
      <c r="A822" s="1">
        <v>44711</v>
      </c>
      <c r="B822">
        <v>1694970</v>
      </c>
    </row>
    <row r="823" spans="1:2" hidden="1" x14ac:dyDescent="0.25">
      <c r="A823" s="1">
        <v>44712</v>
      </c>
      <c r="B823">
        <v>3176109</v>
      </c>
    </row>
    <row r="824" spans="1:2" hidden="1" x14ac:dyDescent="0.25">
      <c r="A824" s="1">
        <v>44713</v>
      </c>
      <c r="B824">
        <v>3381297</v>
      </c>
    </row>
    <row r="825" spans="1:2" hidden="1" x14ac:dyDescent="0.25">
      <c r="A825" s="1">
        <v>44714</v>
      </c>
      <c r="B825">
        <v>3351902</v>
      </c>
    </row>
    <row r="826" spans="1:2" hidden="1" x14ac:dyDescent="0.25">
      <c r="A826" s="1">
        <v>44715</v>
      </c>
      <c r="B826">
        <v>3283271</v>
      </c>
    </row>
    <row r="827" spans="1:2" hidden="1" x14ac:dyDescent="0.25">
      <c r="A827" s="1">
        <v>44716</v>
      </c>
      <c r="B827">
        <v>2178024</v>
      </c>
    </row>
    <row r="828" spans="1:2" hidden="1" x14ac:dyDescent="0.25">
      <c r="A828" s="1">
        <v>44717</v>
      </c>
      <c r="B828">
        <v>1724983</v>
      </c>
    </row>
    <row r="829" spans="1:2" hidden="1" x14ac:dyDescent="0.25">
      <c r="A829" s="1">
        <v>44718</v>
      </c>
      <c r="B829">
        <v>3092181</v>
      </c>
    </row>
    <row r="830" spans="1:2" hidden="1" x14ac:dyDescent="0.25">
      <c r="A830" s="1">
        <v>44719</v>
      </c>
      <c r="B830">
        <v>3392224</v>
      </c>
    </row>
    <row r="831" spans="1:2" hidden="1" x14ac:dyDescent="0.25">
      <c r="A831" s="1">
        <v>44720</v>
      </c>
      <c r="B831">
        <v>3492805</v>
      </c>
    </row>
    <row r="832" spans="1:2" hidden="1" x14ac:dyDescent="0.25">
      <c r="A832" s="1">
        <v>44721</v>
      </c>
      <c r="B832">
        <v>3297157</v>
      </c>
    </row>
    <row r="833" spans="1:2" hidden="1" x14ac:dyDescent="0.25">
      <c r="A833" s="1">
        <v>44722</v>
      </c>
      <c r="B833">
        <v>3376125</v>
      </c>
    </row>
    <row r="834" spans="1:2" hidden="1" x14ac:dyDescent="0.25">
      <c r="A834" s="1">
        <v>44723</v>
      </c>
      <c r="B834">
        <v>2231451</v>
      </c>
    </row>
    <row r="835" spans="1:2" hidden="1" x14ac:dyDescent="0.25">
      <c r="A835" s="1">
        <v>44724</v>
      </c>
      <c r="B835">
        <v>1674607</v>
      </c>
    </row>
    <row r="836" spans="1:2" hidden="1" x14ac:dyDescent="0.25">
      <c r="A836" s="1">
        <v>44725</v>
      </c>
      <c r="B836">
        <v>3168681</v>
      </c>
    </row>
    <row r="837" spans="1:2" hidden="1" x14ac:dyDescent="0.25">
      <c r="A837" s="1">
        <v>44726</v>
      </c>
      <c r="B837">
        <v>3494822</v>
      </c>
    </row>
    <row r="838" spans="1:2" hidden="1" x14ac:dyDescent="0.25">
      <c r="A838" s="1">
        <v>44727</v>
      </c>
      <c r="B838">
        <v>3526802</v>
      </c>
    </row>
    <row r="839" spans="1:2" hidden="1" x14ac:dyDescent="0.25">
      <c r="A839" s="1">
        <v>44728</v>
      </c>
      <c r="B839">
        <v>3409624</v>
      </c>
    </row>
    <row r="840" spans="1:2" hidden="1" x14ac:dyDescent="0.25">
      <c r="A840" s="1">
        <v>44729</v>
      </c>
      <c r="B840">
        <v>3247379</v>
      </c>
    </row>
    <row r="841" spans="1:2" hidden="1" x14ac:dyDescent="0.25">
      <c r="A841" s="1">
        <v>44730</v>
      </c>
      <c r="B841">
        <v>2186635</v>
      </c>
    </row>
    <row r="842" spans="1:2" hidden="1" x14ac:dyDescent="0.25">
      <c r="A842" s="1">
        <v>44731</v>
      </c>
      <c r="B842">
        <v>1725762</v>
      </c>
    </row>
    <row r="843" spans="1:2" hidden="1" x14ac:dyDescent="0.25">
      <c r="A843" s="1">
        <v>44732</v>
      </c>
      <c r="B843">
        <v>2460659</v>
      </c>
    </row>
    <row r="844" spans="1:2" hidden="1" x14ac:dyDescent="0.25">
      <c r="A844" s="1">
        <v>44733</v>
      </c>
      <c r="B844">
        <v>3339793</v>
      </c>
    </row>
    <row r="845" spans="1:2" hidden="1" x14ac:dyDescent="0.25">
      <c r="A845" s="1">
        <v>44734</v>
      </c>
      <c r="B845">
        <v>3357113</v>
      </c>
    </row>
    <row r="846" spans="1:2" hidden="1" x14ac:dyDescent="0.25">
      <c r="A846" s="1">
        <v>44735</v>
      </c>
      <c r="B846">
        <v>3407485</v>
      </c>
    </row>
    <row r="847" spans="1:2" hidden="1" x14ac:dyDescent="0.25">
      <c r="A847" s="1">
        <v>44736</v>
      </c>
      <c r="B847">
        <v>3296412</v>
      </c>
    </row>
    <row r="848" spans="1:2" hidden="1" x14ac:dyDescent="0.25">
      <c r="A848" s="1">
        <v>44737</v>
      </c>
      <c r="B848">
        <v>2286963</v>
      </c>
    </row>
    <row r="849" spans="1:2" hidden="1" x14ac:dyDescent="0.25">
      <c r="A849" s="1">
        <v>44738</v>
      </c>
      <c r="B849">
        <v>2011977</v>
      </c>
    </row>
    <row r="850" spans="1:2" hidden="1" x14ac:dyDescent="0.25">
      <c r="A850" s="1">
        <v>44739</v>
      </c>
      <c r="B850">
        <v>2932598</v>
      </c>
    </row>
    <row r="851" spans="1:2" hidden="1" x14ac:dyDescent="0.25">
      <c r="A851" s="1">
        <v>44740</v>
      </c>
      <c r="B851">
        <v>3248338</v>
      </c>
    </row>
    <row r="852" spans="1:2" hidden="1" x14ac:dyDescent="0.25">
      <c r="A852" s="1">
        <v>44741</v>
      </c>
      <c r="B852">
        <v>3249261</v>
      </c>
    </row>
    <row r="853" spans="1:2" hidden="1" x14ac:dyDescent="0.25">
      <c r="A853" s="1">
        <v>44742</v>
      </c>
      <c r="B853">
        <v>3151572</v>
      </c>
    </row>
    <row r="854" spans="1:2" hidden="1" x14ac:dyDescent="0.25">
      <c r="A854" s="1">
        <v>44743</v>
      </c>
      <c r="B854">
        <v>2827549</v>
      </c>
    </row>
    <row r="855" spans="1:2" hidden="1" x14ac:dyDescent="0.25">
      <c r="A855" s="1">
        <v>44744</v>
      </c>
      <c r="B855">
        <v>1847093</v>
      </c>
    </row>
    <row r="856" spans="1:2" hidden="1" x14ac:dyDescent="0.25">
      <c r="A856" s="1">
        <v>44745</v>
      </c>
      <c r="B856">
        <v>1654774</v>
      </c>
    </row>
    <row r="857" spans="1:2" hidden="1" x14ac:dyDescent="0.25">
      <c r="A857" s="1">
        <v>44746</v>
      </c>
      <c r="B857">
        <v>1608084</v>
      </c>
    </row>
    <row r="858" spans="1:2" hidden="1" x14ac:dyDescent="0.25">
      <c r="A858" s="1">
        <v>44747</v>
      </c>
      <c r="B858">
        <v>2802814</v>
      </c>
    </row>
    <row r="859" spans="1:2" hidden="1" x14ac:dyDescent="0.25">
      <c r="A859" s="1">
        <v>44748</v>
      </c>
      <c r="B859">
        <v>3066462</v>
      </c>
    </row>
    <row r="860" spans="1:2" hidden="1" x14ac:dyDescent="0.25">
      <c r="A860" s="1">
        <v>44749</v>
      </c>
      <c r="B860">
        <v>3115604</v>
      </c>
    </row>
    <row r="861" spans="1:2" hidden="1" x14ac:dyDescent="0.25">
      <c r="A861" s="1">
        <v>44750</v>
      </c>
      <c r="B861">
        <v>2902322</v>
      </c>
    </row>
    <row r="862" spans="1:2" hidden="1" x14ac:dyDescent="0.25">
      <c r="A862" s="1">
        <v>44751</v>
      </c>
      <c r="B862">
        <v>2061419</v>
      </c>
    </row>
    <row r="863" spans="1:2" hidden="1" x14ac:dyDescent="0.25">
      <c r="A863" s="1">
        <v>44752</v>
      </c>
      <c r="B863">
        <v>1681041</v>
      </c>
    </row>
    <row r="864" spans="1:2" hidden="1" x14ac:dyDescent="0.25">
      <c r="A864" s="1">
        <v>44753</v>
      </c>
      <c r="B864">
        <v>2876587</v>
      </c>
    </row>
    <row r="865" spans="1:2" hidden="1" x14ac:dyDescent="0.25">
      <c r="A865" s="1">
        <v>44754</v>
      </c>
      <c r="B865">
        <v>3148320</v>
      </c>
    </row>
    <row r="866" spans="1:2" hidden="1" x14ac:dyDescent="0.25">
      <c r="A866" s="1">
        <v>44755</v>
      </c>
      <c r="B866">
        <v>3229387</v>
      </c>
    </row>
    <row r="867" spans="1:2" hidden="1" x14ac:dyDescent="0.25">
      <c r="A867" s="1">
        <v>44756</v>
      </c>
      <c r="B867">
        <v>3203104</v>
      </c>
    </row>
    <row r="868" spans="1:2" hidden="1" x14ac:dyDescent="0.25">
      <c r="A868" s="1">
        <v>44757</v>
      </c>
      <c r="B868">
        <v>3021651</v>
      </c>
    </row>
    <row r="869" spans="1:2" hidden="1" x14ac:dyDescent="0.25">
      <c r="A869" s="1">
        <v>44758</v>
      </c>
      <c r="B869">
        <v>2093206</v>
      </c>
    </row>
    <row r="870" spans="1:2" hidden="1" x14ac:dyDescent="0.25">
      <c r="A870" s="1">
        <v>44759</v>
      </c>
      <c r="B870">
        <v>1674922</v>
      </c>
    </row>
    <row r="871" spans="1:2" hidden="1" x14ac:dyDescent="0.25">
      <c r="A871" s="1">
        <v>44760</v>
      </c>
      <c r="B871">
        <v>2720012</v>
      </c>
    </row>
    <row r="872" spans="1:2" hidden="1" x14ac:dyDescent="0.25">
      <c r="A872" s="1">
        <v>44761</v>
      </c>
      <c r="B872">
        <v>3169016</v>
      </c>
    </row>
    <row r="873" spans="1:2" hidden="1" x14ac:dyDescent="0.25">
      <c r="A873" s="1">
        <v>44762</v>
      </c>
      <c r="B873">
        <v>3190942</v>
      </c>
    </row>
    <row r="874" spans="1:2" hidden="1" x14ac:dyDescent="0.25">
      <c r="A874" s="1">
        <v>44763</v>
      </c>
      <c r="B874">
        <v>3109097</v>
      </c>
    </row>
    <row r="875" spans="1:2" hidden="1" x14ac:dyDescent="0.25">
      <c r="A875" s="1">
        <v>44764</v>
      </c>
      <c r="B875">
        <v>2942752</v>
      </c>
    </row>
    <row r="876" spans="1:2" hidden="1" x14ac:dyDescent="0.25">
      <c r="A876" s="1">
        <v>44765</v>
      </c>
      <c r="B876">
        <v>2028696</v>
      </c>
    </row>
    <row r="877" spans="1:2" hidden="1" x14ac:dyDescent="0.25">
      <c r="A877" s="1">
        <v>44766</v>
      </c>
      <c r="B877">
        <v>1596195</v>
      </c>
    </row>
    <row r="878" spans="1:2" hidden="1" x14ac:dyDescent="0.25">
      <c r="A878" s="1">
        <v>44767</v>
      </c>
      <c r="B878">
        <v>2727722</v>
      </c>
    </row>
    <row r="879" spans="1:2" hidden="1" x14ac:dyDescent="0.25">
      <c r="A879" s="1">
        <v>44768</v>
      </c>
      <c r="B879">
        <v>3175001</v>
      </c>
    </row>
    <row r="880" spans="1:2" hidden="1" x14ac:dyDescent="0.25">
      <c r="A880" s="1">
        <v>44769</v>
      </c>
      <c r="B880">
        <v>3232796</v>
      </c>
    </row>
    <row r="881" spans="1:2" hidden="1" x14ac:dyDescent="0.25">
      <c r="A881" s="1">
        <v>44770</v>
      </c>
      <c r="B881">
        <v>3151913</v>
      </c>
    </row>
    <row r="882" spans="1:2" hidden="1" x14ac:dyDescent="0.25">
      <c r="A882" s="1">
        <v>44771</v>
      </c>
      <c r="B882">
        <v>2932846</v>
      </c>
    </row>
    <row r="883" spans="1:2" hidden="1" x14ac:dyDescent="0.25">
      <c r="A883" s="1">
        <v>44772</v>
      </c>
      <c r="B883">
        <v>2074421</v>
      </c>
    </row>
    <row r="884" spans="1:2" hidden="1" x14ac:dyDescent="0.25">
      <c r="A884" s="1">
        <v>44773</v>
      </c>
      <c r="B884">
        <v>1649097</v>
      </c>
    </row>
    <row r="885" spans="1:2" hidden="1" x14ac:dyDescent="0.25">
      <c r="A885" s="1">
        <v>44774</v>
      </c>
      <c r="B885">
        <v>2739262</v>
      </c>
    </row>
    <row r="886" spans="1:2" hidden="1" x14ac:dyDescent="0.25">
      <c r="A886" s="1">
        <v>44775</v>
      </c>
      <c r="B886">
        <v>3070101</v>
      </c>
    </row>
    <row r="887" spans="1:2" hidden="1" x14ac:dyDescent="0.25">
      <c r="A887" s="1">
        <v>44776</v>
      </c>
      <c r="B887">
        <v>3124038</v>
      </c>
    </row>
    <row r="888" spans="1:2" hidden="1" x14ac:dyDescent="0.25">
      <c r="A888" s="1">
        <v>44777</v>
      </c>
      <c r="B888">
        <v>3049076</v>
      </c>
    </row>
    <row r="889" spans="1:2" hidden="1" x14ac:dyDescent="0.25">
      <c r="A889" s="1">
        <v>44778</v>
      </c>
      <c r="B889">
        <v>2822155</v>
      </c>
    </row>
    <row r="890" spans="1:2" hidden="1" x14ac:dyDescent="0.25">
      <c r="A890" s="1">
        <v>44779</v>
      </c>
      <c r="B890">
        <v>1999580</v>
      </c>
    </row>
    <row r="891" spans="1:2" hidden="1" x14ac:dyDescent="0.25">
      <c r="A891" s="1">
        <v>44780</v>
      </c>
      <c r="B891">
        <v>1542311</v>
      </c>
    </row>
    <row r="892" spans="1:2" hidden="1" x14ac:dyDescent="0.25">
      <c r="A892" s="1">
        <v>44781</v>
      </c>
      <c r="B892">
        <v>2705428</v>
      </c>
    </row>
    <row r="893" spans="1:2" hidden="1" x14ac:dyDescent="0.25">
      <c r="A893" s="1">
        <v>44782</v>
      </c>
      <c r="B893">
        <v>3013784</v>
      </c>
    </row>
    <row r="894" spans="1:2" hidden="1" x14ac:dyDescent="0.25">
      <c r="A894" s="1">
        <v>44783</v>
      </c>
      <c r="B894">
        <v>3134434</v>
      </c>
    </row>
    <row r="895" spans="1:2" hidden="1" x14ac:dyDescent="0.25">
      <c r="A895" s="1">
        <v>44784</v>
      </c>
      <c r="B895">
        <v>3093548</v>
      </c>
    </row>
    <row r="896" spans="1:2" hidden="1" x14ac:dyDescent="0.25">
      <c r="A896" s="1">
        <v>44785</v>
      </c>
      <c r="B896">
        <v>2963913</v>
      </c>
    </row>
    <row r="897" spans="1:2" hidden="1" x14ac:dyDescent="0.25">
      <c r="A897" s="1">
        <v>44786</v>
      </c>
      <c r="B897">
        <v>2089217</v>
      </c>
    </row>
    <row r="898" spans="1:2" hidden="1" x14ac:dyDescent="0.25">
      <c r="A898" s="1">
        <v>44787</v>
      </c>
      <c r="B898">
        <v>1677803</v>
      </c>
    </row>
    <row r="899" spans="1:2" hidden="1" x14ac:dyDescent="0.25">
      <c r="A899" s="1">
        <v>44788</v>
      </c>
      <c r="B899">
        <v>2768347</v>
      </c>
    </row>
    <row r="900" spans="1:2" hidden="1" x14ac:dyDescent="0.25">
      <c r="A900" s="1">
        <v>44789</v>
      </c>
      <c r="B900">
        <v>3045892</v>
      </c>
    </row>
    <row r="901" spans="1:2" hidden="1" x14ac:dyDescent="0.25">
      <c r="A901" s="1">
        <v>44790</v>
      </c>
      <c r="B901">
        <v>3074027</v>
      </c>
    </row>
    <row r="902" spans="1:2" hidden="1" x14ac:dyDescent="0.25">
      <c r="A902" s="1">
        <v>44791</v>
      </c>
      <c r="B902">
        <v>3077928</v>
      </c>
    </row>
    <row r="903" spans="1:2" hidden="1" x14ac:dyDescent="0.25">
      <c r="A903" s="1">
        <v>44792</v>
      </c>
      <c r="B903">
        <v>2918737</v>
      </c>
    </row>
    <row r="904" spans="1:2" hidden="1" x14ac:dyDescent="0.25">
      <c r="A904" s="1">
        <v>44793</v>
      </c>
      <c r="B904">
        <v>2038622</v>
      </c>
    </row>
    <row r="905" spans="1:2" hidden="1" x14ac:dyDescent="0.25">
      <c r="A905" s="1">
        <v>44794</v>
      </c>
      <c r="B905">
        <v>1619422</v>
      </c>
    </row>
    <row r="906" spans="1:2" hidden="1" x14ac:dyDescent="0.25">
      <c r="A906" s="1">
        <v>44795</v>
      </c>
      <c r="B906">
        <v>2622885</v>
      </c>
    </row>
    <row r="907" spans="1:2" hidden="1" x14ac:dyDescent="0.25">
      <c r="A907" s="1">
        <v>44796</v>
      </c>
      <c r="B907">
        <v>2992615</v>
      </c>
    </row>
    <row r="908" spans="1:2" hidden="1" x14ac:dyDescent="0.25">
      <c r="A908" s="1">
        <v>44797</v>
      </c>
      <c r="B908">
        <v>3020710</v>
      </c>
    </row>
    <row r="909" spans="1:2" hidden="1" x14ac:dyDescent="0.25">
      <c r="A909" s="1">
        <v>44798</v>
      </c>
      <c r="B909">
        <v>3090901</v>
      </c>
    </row>
    <row r="910" spans="1:2" hidden="1" x14ac:dyDescent="0.25">
      <c r="A910" s="1">
        <v>44799</v>
      </c>
      <c r="B910">
        <v>2863653</v>
      </c>
    </row>
    <row r="911" spans="1:2" hidden="1" x14ac:dyDescent="0.25">
      <c r="A911" s="1">
        <v>44800</v>
      </c>
      <c r="B911">
        <v>2066542</v>
      </c>
    </row>
    <row r="912" spans="1:2" hidden="1" x14ac:dyDescent="0.25">
      <c r="A912" s="1">
        <v>44801</v>
      </c>
      <c r="B912">
        <v>1651689</v>
      </c>
    </row>
    <row r="913" spans="1:2" hidden="1" x14ac:dyDescent="0.25">
      <c r="A913" s="1">
        <v>44802</v>
      </c>
      <c r="B913">
        <v>2836374</v>
      </c>
    </row>
    <row r="914" spans="1:2" hidden="1" x14ac:dyDescent="0.25">
      <c r="A914" s="1">
        <v>44803</v>
      </c>
      <c r="B914">
        <v>3091873</v>
      </c>
    </row>
    <row r="915" spans="1:2" hidden="1" x14ac:dyDescent="0.25">
      <c r="A915" s="1">
        <v>44804</v>
      </c>
      <c r="B915">
        <v>3144027</v>
      </c>
    </row>
    <row r="916" spans="1:2" hidden="1" x14ac:dyDescent="0.25">
      <c r="A916" s="1">
        <v>44805</v>
      </c>
      <c r="B916">
        <v>3114667</v>
      </c>
    </row>
    <row r="917" spans="1:2" hidden="1" x14ac:dyDescent="0.25">
      <c r="A917" s="1">
        <v>44806</v>
      </c>
      <c r="B917">
        <v>2925306</v>
      </c>
    </row>
    <row r="918" spans="1:2" hidden="1" x14ac:dyDescent="0.25">
      <c r="A918" s="1">
        <v>44807</v>
      </c>
      <c r="B918">
        <v>2116811</v>
      </c>
    </row>
    <row r="919" spans="1:2" hidden="1" x14ac:dyDescent="0.25">
      <c r="A919" s="1">
        <v>44808</v>
      </c>
      <c r="B919">
        <v>1802349</v>
      </c>
    </row>
    <row r="920" spans="1:2" hidden="1" x14ac:dyDescent="0.25">
      <c r="A920" s="1">
        <v>44809</v>
      </c>
      <c r="B920">
        <v>1691887</v>
      </c>
    </row>
    <row r="921" spans="1:2" hidden="1" x14ac:dyDescent="0.25">
      <c r="A921" s="1">
        <v>44810</v>
      </c>
      <c r="B921">
        <v>3063503</v>
      </c>
    </row>
    <row r="922" spans="1:2" hidden="1" x14ac:dyDescent="0.25">
      <c r="A922" s="1">
        <v>44811</v>
      </c>
      <c r="B922">
        <v>3444556</v>
      </c>
    </row>
    <row r="923" spans="1:2" hidden="1" x14ac:dyDescent="0.25">
      <c r="A923" s="1">
        <v>44812</v>
      </c>
      <c r="B923">
        <v>3644407</v>
      </c>
    </row>
    <row r="924" spans="1:2" hidden="1" x14ac:dyDescent="0.25">
      <c r="A924" s="1">
        <v>44813</v>
      </c>
      <c r="B924">
        <v>3481756</v>
      </c>
    </row>
    <row r="925" spans="1:2" hidden="1" x14ac:dyDescent="0.25">
      <c r="A925" s="1">
        <v>44814</v>
      </c>
      <c r="B925">
        <v>2356865</v>
      </c>
    </row>
    <row r="926" spans="1:2" hidden="1" x14ac:dyDescent="0.25">
      <c r="A926" s="1">
        <v>44815</v>
      </c>
      <c r="B926">
        <v>1737251</v>
      </c>
    </row>
    <row r="927" spans="1:2" hidden="1" x14ac:dyDescent="0.25">
      <c r="A927" s="1">
        <v>44816</v>
      </c>
      <c r="B927">
        <v>3382150</v>
      </c>
    </row>
    <row r="928" spans="1:2" hidden="1" x14ac:dyDescent="0.25">
      <c r="A928" s="1">
        <v>44817</v>
      </c>
      <c r="B928">
        <v>3618354</v>
      </c>
    </row>
    <row r="929" spans="1:2" hidden="1" x14ac:dyDescent="0.25">
      <c r="A929" s="1">
        <v>44818</v>
      </c>
      <c r="B929">
        <v>3741978</v>
      </c>
    </row>
    <row r="930" spans="1:2" hidden="1" x14ac:dyDescent="0.25">
      <c r="A930" s="1">
        <v>44819</v>
      </c>
      <c r="B930">
        <v>3747731</v>
      </c>
    </row>
    <row r="931" spans="1:2" hidden="1" x14ac:dyDescent="0.25">
      <c r="A931" s="1">
        <v>44820</v>
      </c>
      <c r="B931">
        <v>3502358</v>
      </c>
    </row>
    <row r="932" spans="1:2" hidden="1" x14ac:dyDescent="0.25">
      <c r="A932" s="1">
        <v>44821</v>
      </c>
      <c r="B932">
        <v>2350888</v>
      </c>
    </row>
    <row r="933" spans="1:2" hidden="1" x14ac:dyDescent="0.25">
      <c r="A933" s="1">
        <v>44822</v>
      </c>
      <c r="B933">
        <v>1844317</v>
      </c>
    </row>
    <row r="934" spans="1:2" hidden="1" x14ac:dyDescent="0.25">
      <c r="A934" s="1">
        <v>44823</v>
      </c>
      <c r="B934">
        <v>3369999</v>
      </c>
    </row>
    <row r="935" spans="1:2" hidden="1" x14ac:dyDescent="0.25">
      <c r="A935" s="1">
        <v>44824</v>
      </c>
      <c r="B935">
        <v>3767024</v>
      </c>
    </row>
    <row r="936" spans="1:2" hidden="1" x14ac:dyDescent="0.25">
      <c r="A936" s="1">
        <v>44825</v>
      </c>
      <c r="B936">
        <v>3878782</v>
      </c>
    </row>
    <row r="937" spans="1:2" hidden="1" x14ac:dyDescent="0.25">
      <c r="A937" s="1">
        <v>44826</v>
      </c>
      <c r="B937">
        <v>3732919</v>
      </c>
    </row>
    <row r="938" spans="1:2" hidden="1" x14ac:dyDescent="0.25">
      <c r="A938" s="1">
        <v>44827</v>
      </c>
      <c r="B938">
        <v>3626482</v>
      </c>
    </row>
    <row r="939" spans="1:2" hidden="1" x14ac:dyDescent="0.25">
      <c r="A939" s="1">
        <v>44828</v>
      </c>
      <c r="B939">
        <v>2377091</v>
      </c>
    </row>
    <row r="940" spans="1:2" hidden="1" x14ac:dyDescent="0.25">
      <c r="A940" s="1">
        <v>44829</v>
      </c>
      <c r="B940">
        <v>1759832</v>
      </c>
    </row>
    <row r="941" spans="1:2" hidden="1" x14ac:dyDescent="0.25">
      <c r="A941" s="1">
        <v>44830</v>
      </c>
      <c r="B941">
        <v>2812853</v>
      </c>
    </row>
    <row r="942" spans="1:2" hidden="1" x14ac:dyDescent="0.25">
      <c r="A942" s="1">
        <v>44831</v>
      </c>
      <c r="B942">
        <v>3204114</v>
      </c>
    </row>
    <row r="943" spans="1:2" hidden="1" x14ac:dyDescent="0.25">
      <c r="A943" s="1">
        <v>44832</v>
      </c>
      <c r="B943">
        <v>3712354</v>
      </c>
    </row>
    <row r="944" spans="1:2" hidden="1" x14ac:dyDescent="0.25">
      <c r="A944" s="1">
        <v>44833</v>
      </c>
      <c r="B944">
        <v>3707751</v>
      </c>
    </row>
    <row r="945" spans="1:2" hidden="1" x14ac:dyDescent="0.25">
      <c r="A945" s="1">
        <v>44834</v>
      </c>
      <c r="B945">
        <v>3503239</v>
      </c>
    </row>
    <row r="946" spans="1:2" hidden="1" x14ac:dyDescent="0.25">
      <c r="A946" s="1">
        <v>44835</v>
      </c>
      <c r="B946">
        <v>2032983</v>
      </c>
    </row>
    <row r="947" spans="1:2" hidden="1" x14ac:dyDescent="0.25">
      <c r="A947" s="1">
        <v>44836</v>
      </c>
      <c r="B947">
        <v>1621851</v>
      </c>
    </row>
    <row r="948" spans="1:2" hidden="1" x14ac:dyDescent="0.25">
      <c r="A948" s="1">
        <v>44837</v>
      </c>
      <c r="B948">
        <v>3370048</v>
      </c>
    </row>
    <row r="949" spans="1:2" hidden="1" x14ac:dyDescent="0.25">
      <c r="A949" s="1">
        <v>44838</v>
      </c>
      <c r="B949">
        <v>3397689</v>
      </c>
    </row>
    <row r="950" spans="1:2" hidden="1" x14ac:dyDescent="0.25">
      <c r="A950" s="1">
        <v>44839</v>
      </c>
      <c r="B950">
        <v>3077346</v>
      </c>
    </row>
    <row r="951" spans="1:2" hidden="1" x14ac:dyDescent="0.25">
      <c r="A951" s="1">
        <v>44840</v>
      </c>
      <c r="B951">
        <v>3848909</v>
      </c>
    </row>
    <row r="952" spans="1:2" hidden="1" x14ac:dyDescent="0.25">
      <c r="A952" s="1">
        <v>44841</v>
      </c>
      <c r="B952">
        <v>3591080</v>
      </c>
    </row>
    <row r="953" spans="1:2" hidden="1" x14ac:dyDescent="0.25">
      <c r="A953" s="1">
        <v>44842</v>
      </c>
      <c r="B953">
        <v>2397249</v>
      </c>
    </row>
    <row r="954" spans="1:2" hidden="1" x14ac:dyDescent="0.25">
      <c r="A954" s="1">
        <v>44843</v>
      </c>
      <c r="B954">
        <v>1917721</v>
      </c>
    </row>
    <row r="955" spans="1:2" hidden="1" x14ac:dyDescent="0.25">
      <c r="A955" s="1">
        <v>44844</v>
      </c>
      <c r="B955">
        <v>2556722</v>
      </c>
    </row>
    <row r="956" spans="1:2" hidden="1" x14ac:dyDescent="0.25">
      <c r="A956" s="1">
        <v>44845</v>
      </c>
      <c r="B956">
        <v>3649405</v>
      </c>
    </row>
    <row r="957" spans="1:2" hidden="1" x14ac:dyDescent="0.25">
      <c r="A957" s="1">
        <v>44846</v>
      </c>
      <c r="B957">
        <v>3776129</v>
      </c>
    </row>
    <row r="958" spans="1:2" hidden="1" x14ac:dyDescent="0.25">
      <c r="A958" s="1">
        <v>44847</v>
      </c>
      <c r="B958">
        <v>3682799</v>
      </c>
    </row>
    <row r="959" spans="1:2" hidden="1" x14ac:dyDescent="0.25">
      <c r="A959" s="1">
        <v>44848</v>
      </c>
      <c r="B959">
        <v>3578772</v>
      </c>
    </row>
    <row r="960" spans="1:2" hidden="1" x14ac:dyDescent="0.25">
      <c r="A960" s="1">
        <v>44849</v>
      </c>
      <c r="B960">
        <v>2363501</v>
      </c>
    </row>
    <row r="961" spans="1:2" hidden="1" x14ac:dyDescent="0.25">
      <c r="A961" s="1">
        <v>44850</v>
      </c>
      <c r="B961">
        <v>1773903</v>
      </c>
    </row>
    <row r="962" spans="1:2" hidden="1" x14ac:dyDescent="0.25">
      <c r="A962" s="1">
        <v>44851</v>
      </c>
      <c r="B962">
        <v>3314497</v>
      </c>
    </row>
    <row r="963" spans="1:2" hidden="1" x14ac:dyDescent="0.25">
      <c r="A963" s="1">
        <v>44852</v>
      </c>
      <c r="B963">
        <v>3693627</v>
      </c>
    </row>
    <row r="964" spans="1:2" hidden="1" x14ac:dyDescent="0.25">
      <c r="A964" s="1">
        <v>44853</v>
      </c>
      <c r="B964">
        <v>3814404</v>
      </c>
    </row>
    <row r="965" spans="1:2" hidden="1" x14ac:dyDescent="0.25">
      <c r="A965" s="1">
        <v>44854</v>
      </c>
      <c r="B965">
        <v>3810901</v>
      </c>
    </row>
    <row r="966" spans="1:2" hidden="1" x14ac:dyDescent="0.25">
      <c r="A966" s="1">
        <v>44855</v>
      </c>
      <c r="B966">
        <v>3570334</v>
      </c>
    </row>
    <row r="967" spans="1:2" hidden="1" x14ac:dyDescent="0.25">
      <c r="A967" s="1">
        <v>44856</v>
      </c>
      <c r="B967">
        <v>2430406</v>
      </c>
    </row>
    <row r="968" spans="1:2" hidden="1" x14ac:dyDescent="0.25">
      <c r="A968" s="1">
        <v>44857</v>
      </c>
      <c r="B968">
        <v>1740520</v>
      </c>
    </row>
    <row r="969" spans="1:2" hidden="1" x14ac:dyDescent="0.25">
      <c r="A969" s="1">
        <v>44858</v>
      </c>
      <c r="B969">
        <v>3357840</v>
      </c>
    </row>
    <row r="970" spans="1:2" hidden="1" x14ac:dyDescent="0.25">
      <c r="A970" s="1">
        <v>44859</v>
      </c>
      <c r="B970">
        <v>3712582</v>
      </c>
    </row>
    <row r="971" spans="1:2" hidden="1" x14ac:dyDescent="0.25">
      <c r="A971" s="1">
        <v>44860</v>
      </c>
      <c r="B971">
        <v>3794534</v>
      </c>
    </row>
    <row r="972" spans="1:2" hidden="1" x14ac:dyDescent="0.25">
      <c r="A972" s="1">
        <v>44861</v>
      </c>
      <c r="B972">
        <v>3892985</v>
      </c>
    </row>
    <row r="973" spans="1:2" hidden="1" x14ac:dyDescent="0.25">
      <c r="A973" s="1">
        <v>44862</v>
      </c>
      <c r="B973">
        <v>3624748</v>
      </c>
    </row>
    <row r="974" spans="1:2" hidden="1" x14ac:dyDescent="0.25">
      <c r="A974" s="1">
        <v>44863</v>
      </c>
      <c r="B974">
        <v>2440601</v>
      </c>
    </row>
    <row r="975" spans="1:2" hidden="1" x14ac:dyDescent="0.25">
      <c r="A975" s="1">
        <v>44864</v>
      </c>
      <c r="B975">
        <v>1875953</v>
      </c>
    </row>
    <row r="976" spans="1:2" hidden="1" x14ac:dyDescent="0.25">
      <c r="A976" s="1">
        <v>44865</v>
      </c>
      <c r="B976">
        <v>3410892</v>
      </c>
    </row>
    <row r="977" spans="1:2" hidden="1" x14ac:dyDescent="0.25">
      <c r="A977" s="1">
        <v>44866</v>
      </c>
      <c r="B977">
        <v>3706707</v>
      </c>
    </row>
    <row r="978" spans="1:2" hidden="1" x14ac:dyDescent="0.25">
      <c r="A978" s="1">
        <v>44867</v>
      </c>
      <c r="B978">
        <v>3788123</v>
      </c>
    </row>
    <row r="979" spans="1:2" hidden="1" x14ac:dyDescent="0.25">
      <c r="A979" s="1">
        <v>44868</v>
      </c>
      <c r="B979">
        <v>3802455</v>
      </c>
    </row>
    <row r="980" spans="1:2" hidden="1" x14ac:dyDescent="0.25">
      <c r="A980" s="1">
        <v>44869</v>
      </c>
      <c r="B980">
        <v>3586358</v>
      </c>
    </row>
    <row r="981" spans="1:2" hidden="1" x14ac:dyDescent="0.25">
      <c r="A981" s="1">
        <v>44870</v>
      </c>
      <c r="B981">
        <v>2449943</v>
      </c>
    </row>
    <row r="982" spans="1:2" hidden="1" x14ac:dyDescent="0.25">
      <c r="A982" s="1">
        <v>44871</v>
      </c>
      <c r="B982">
        <v>2116063</v>
      </c>
    </row>
    <row r="983" spans="1:2" hidden="1" x14ac:dyDescent="0.25">
      <c r="A983" s="1">
        <v>44872</v>
      </c>
      <c r="B983">
        <v>3456868</v>
      </c>
    </row>
    <row r="984" spans="1:2" hidden="1" x14ac:dyDescent="0.25">
      <c r="A984" s="1">
        <v>44873</v>
      </c>
      <c r="B984">
        <v>3431700</v>
      </c>
    </row>
    <row r="985" spans="1:2" hidden="1" x14ac:dyDescent="0.25">
      <c r="A985" s="1">
        <v>44874</v>
      </c>
      <c r="B985">
        <v>3772030</v>
      </c>
    </row>
    <row r="986" spans="1:2" hidden="1" x14ac:dyDescent="0.25">
      <c r="A986" s="1">
        <v>44875</v>
      </c>
      <c r="B986">
        <v>3802230</v>
      </c>
    </row>
    <row r="987" spans="1:2" hidden="1" x14ac:dyDescent="0.25">
      <c r="A987" s="1">
        <v>44876</v>
      </c>
      <c r="B987">
        <v>2994708</v>
      </c>
    </row>
    <row r="988" spans="1:2" hidden="1" x14ac:dyDescent="0.25">
      <c r="A988" s="1">
        <v>44877</v>
      </c>
      <c r="B988">
        <v>2431419</v>
      </c>
    </row>
    <row r="989" spans="1:2" hidden="1" x14ac:dyDescent="0.25">
      <c r="A989" s="1">
        <v>44878</v>
      </c>
      <c r="B989">
        <v>1794024</v>
      </c>
    </row>
    <row r="990" spans="1:2" hidden="1" x14ac:dyDescent="0.25">
      <c r="A990" s="1">
        <v>44879</v>
      </c>
      <c r="B990">
        <v>3401075</v>
      </c>
    </row>
    <row r="991" spans="1:2" hidden="1" x14ac:dyDescent="0.25">
      <c r="A991" s="1">
        <v>44880</v>
      </c>
      <c r="B991">
        <v>3713627</v>
      </c>
    </row>
    <row r="992" spans="1:2" hidden="1" x14ac:dyDescent="0.25">
      <c r="A992" s="1">
        <v>44881</v>
      </c>
      <c r="B992">
        <v>3751773</v>
      </c>
    </row>
    <row r="993" spans="1:2" hidden="1" x14ac:dyDescent="0.25">
      <c r="A993" s="1">
        <v>44882</v>
      </c>
      <c r="B993">
        <v>3797815</v>
      </c>
    </row>
    <row r="994" spans="1:2" hidden="1" x14ac:dyDescent="0.25">
      <c r="A994" s="1">
        <v>44883</v>
      </c>
      <c r="B994">
        <v>3539202</v>
      </c>
    </row>
    <row r="995" spans="1:2" hidden="1" x14ac:dyDescent="0.25">
      <c r="A995" s="1">
        <v>44884</v>
      </c>
      <c r="B995">
        <v>2323449</v>
      </c>
    </row>
    <row r="996" spans="1:2" hidden="1" x14ac:dyDescent="0.25">
      <c r="A996" s="1">
        <v>44885</v>
      </c>
      <c r="B996">
        <v>1721187</v>
      </c>
    </row>
    <row r="997" spans="1:2" hidden="1" x14ac:dyDescent="0.25">
      <c r="A997" s="1">
        <v>44886</v>
      </c>
      <c r="B997">
        <v>3363626</v>
      </c>
    </row>
    <row r="998" spans="1:2" hidden="1" x14ac:dyDescent="0.25">
      <c r="A998" s="1">
        <v>44887</v>
      </c>
      <c r="B998">
        <v>3548882</v>
      </c>
    </row>
    <row r="999" spans="1:2" hidden="1" x14ac:dyDescent="0.25">
      <c r="A999" s="1">
        <v>44888</v>
      </c>
      <c r="B999">
        <v>3263998</v>
      </c>
    </row>
    <row r="1000" spans="1:2" hidden="1" x14ac:dyDescent="0.25">
      <c r="A1000" s="1">
        <v>44889</v>
      </c>
      <c r="B1000">
        <v>1382266</v>
      </c>
    </row>
    <row r="1001" spans="1:2" hidden="1" x14ac:dyDescent="0.25">
      <c r="A1001" s="1">
        <v>44890</v>
      </c>
      <c r="B1001">
        <v>2058658</v>
      </c>
    </row>
    <row r="1002" spans="1:2" hidden="1" x14ac:dyDescent="0.25">
      <c r="A1002" s="1">
        <v>44891</v>
      </c>
      <c r="B1002">
        <v>1999608</v>
      </c>
    </row>
    <row r="1003" spans="1:2" hidden="1" x14ac:dyDescent="0.25">
      <c r="A1003" s="1">
        <v>44892</v>
      </c>
      <c r="B1003">
        <v>1476228</v>
      </c>
    </row>
    <row r="1004" spans="1:2" hidden="1" x14ac:dyDescent="0.25">
      <c r="A1004" s="1">
        <v>44893</v>
      </c>
      <c r="B1004">
        <v>3265971</v>
      </c>
    </row>
    <row r="1005" spans="1:2" hidden="1" x14ac:dyDescent="0.25">
      <c r="A1005" s="1">
        <v>44894</v>
      </c>
      <c r="B1005">
        <v>3596894</v>
      </c>
    </row>
    <row r="1006" spans="1:2" hidden="1" x14ac:dyDescent="0.25">
      <c r="A1006" s="1">
        <v>44895</v>
      </c>
      <c r="B1006">
        <v>3568413</v>
      </c>
    </row>
    <row r="1007" spans="1:2" hidden="1" x14ac:dyDescent="0.25">
      <c r="A1007" s="1">
        <v>44896</v>
      </c>
      <c r="B1007">
        <v>3770495</v>
      </c>
    </row>
    <row r="1008" spans="1:2" hidden="1" x14ac:dyDescent="0.25">
      <c r="A1008" s="1">
        <v>44897</v>
      </c>
      <c r="B1008">
        <v>3600504</v>
      </c>
    </row>
    <row r="1009" spans="1:2" hidden="1" x14ac:dyDescent="0.25">
      <c r="A1009" s="1">
        <v>44898</v>
      </c>
      <c r="B1009">
        <v>2291687</v>
      </c>
    </row>
    <row r="1010" spans="1:2" hidden="1" x14ac:dyDescent="0.25">
      <c r="A1010" s="1">
        <v>44899</v>
      </c>
      <c r="B1010">
        <v>1990479</v>
      </c>
    </row>
    <row r="1011" spans="1:2" hidden="1" x14ac:dyDescent="0.25">
      <c r="A1011" s="1">
        <v>44900</v>
      </c>
      <c r="B1011">
        <v>3481640</v>
      </c>
    </row>
    <row r="1012" spans="1:2" hidden="1" x14ac:dyDescent="0.25">
      <c r="A1012" s="1">
        <v>44901</v>
      </c>
      <c r="B1012">
        <v>3753299</v>
      </c>
    </row>
    <row r="1013" spans="1:2" hidden="1" x14ac:dyDescent="0.25">
      <c r="A1013" s="1">
        <v>44902</v>
      </c>
      <c r="B1013">
        <v>3835333</v>
      </c>
    </row>
    <row r="1014" spans="1:2" hidden="1" x14ac:dyDescent="0.25">
      <c r="A1014" s="1">
        <v>44903</v>
      </c>
      <c r="B1014">
        <v>3931499</v>
      </c>
    </row>
    <row r="1015" spans="1:2" hidden="1" x14ac:dyDescent="0.25">
      <c r="A1015" s="1">
        <v>44904</v>
      </c>
      <c r="B1015">
        <v>3710928</v>
      </c>
    </row>
    <row r="1016" spans="1:2" hidden="1" x14ac:dyDescent="0.25">
      <c r="A1016" s="1">
        <v>44905</v>
      </c>
      <c r="B1016">
        <v>2663493</v>
      </c>
    </row>
    <row r="1017" spans="1:2" hidden="1" x14ac:dyDescent="0.25">
      <c r="A1017" s="1">
        <v>44906</v>
      </c>
      <c r="B1017">
        <v>1865579</v>
      </c>
    </row>
    <row r="1018" spans="1:2" hidden="1" x14ac:dyDescent="0.25">
      <c r="A1018" s="1">
        <v>44907</v>
      </c>
      <c r="B1018">
        <v>3466978</v>
      </c>
    </row>
    <row r="1019" spans="1:2" hidden="1" x14ac:dyDescent="0.25">
      <c r="A1019" s="1">
        <v>44908</v>
      </c>
      <c r="B1019">
        <v>3763568</v>
      </c>
    </row>
    <row r="1020" spans="1:2" hidden="1" x14ac:dyDescent="0.25">
      <c r="A1020" s="1">
        <v>44909</v>
      </c>
      <c r="B1020">
        <v>3777173</v>
      </c>
    </row>
    <row r="1021" spans="1:2" hidden="1" x14ac:dyDescent="0.25">
      <c r="A1021" s="1">
        <v>44910</v>
      </c>
      <c r="B1021">
        <v>3726154</v>
      </c>
    </row>
    <row r="1022" spans="1:2" hidden="1" x14ac:dyDescent="0.25">
      <c r="A1022" s="1">
        <v>44911</v>
      </c>
      <c r="B1022">
        <v>3270016</v>
      </c>
    </row>
    <row r="1023" spans="1:2" hidden="1" x14ac:dyDescent="0.25">
      <c r="A1023" s="1">
        <v>44912</v>
      </c>
      <c r="B1023">
        <v>2577771</v>
      </c>
    </row>
    <row r="1024" spans="1:2" hidden="1" x14ac:dyDescent="0.25">
      <c r="A1024" s="1">
        <v>44913</v>
      </c>
      <c r="B1024">
        <v>1967199</v>
      </c>
    </row>
    <row r="1025" spans="1:2" hidden="1" x14ac:dyDescent="0.25">
      <c r="A1025" s="1">
        <v>44914</v>
      </c>
      <c r="B1025">
        <v>3381411</v>
      </c>
    </row>
    <row r="1026" spans="1:2" hidden="1" x14ac:dyDescent="0.25">
      <c r="A1026" s="1">
        <v>44915</v>
      </c>
      <c r="B1026">
        <v>3586084</v>
      </c>
    </row>
    <row r="1027" spans="1:2" hidden="1" x14ac:dyDescent="0.25">
      <c r="A1027" s="1">
        <v>44916</v>
      </c>
      <c r="B1027">
        <v>3563236</v>
      </c>
    </row>
    <row r="1028" spans="1:2" hidden="1" x14ac:dyDescent="0.25">
      <c r="A1028" s="1">
        <v>44917</v>
      </c>
      <c r="B1028">
        <v>3187083</v>
      </c>
    </row>
    <row r="1029" spans="1:2" hidden="1" x14ac:dyDescent="0.25">
      <c r="A1029" s="1">
        <v>44918</v>
      </c>
      <c r="B1029">
        <v>2738016</v>
      </c>
    </row>
    <row r="1030" spans="1:2" hidden="1" x14ac:dyDescent="0.25">
      <c r="A1030" s="1">
        <v>44919</v>
      </c>
      <c r="B1030">
        <v>1411469</v>
      </c>
    </row>
    <row r="1031" spans="1:2" hidden="1" x14ac:dyDescent="0.25">
      <c r="A1031" s="1">
        <v>44920</v>
      </c>
      <c r="B1031">
        <v>1008452</v>
      </c>
    </row>
    <row r="1032" spans="1:2" hidden="1" x14ac:dyDescent="0.25">
      <c r="A1032" s="1">
        <v>44921</v>
      </c>
      <c r="B1032">
        <v>1812842</v>
      </c>
    </row>
    <row r="1033" spans="1:2" hidden="1" x14ac:dyDescent="0.25">
      <c r="A1033" s="1">
        <v>44922</v>
      </c>
      <c r="B1033">
        <v>2729514</v>
      </c>
    </row>
    <row r="1034" spans="1:2" hidden="1" x14ac:dyDescent="0.25">
      <c r="A1034" s="1">
        <v>44923</v>
      </c>
      <c r="B1034">
        <v>2947028</v>
      </c>
    </row>
    <row r="1035" spans="1:2" hidden="1" x14ac:dyDescent="0.25">
      <c r="A1035" s="1">
        <v>44924</v>
      </c>
      <c r="B1035">
        <v>3039432</v>
      </c>
    </row>
    <row r="1036" spans="1:2" hidden="1" x14ac:dyDescent="0.25">
      <c r="A1036" s="1">
        <v>44925</v>
      </c>
      <c r="B1036">
        <v>3063480</v>
      </c>
    </row>
    <row r="1037" spans="1:2" hidden="1" x14ac:dyDescent="0.25">
      <c r="A1037" s="1">
        <v>44926</v>
      </c>
      <c r="B1037">
        <v>1927101</v>
      </c>
    </row>
    <row r="1038" spans="1:2" hidden="1" x14ac:dyDescent="0.25">
      <c r="A1038" s="1">
        <v>44927</v>
      </c>
      <c r="B1038">
        <v>1675507</v>
      </c>
    </row>
    <row r="1039" spans="1:2" hidden="1" x14ac:dyDescent="0.25">
      <c r="A1039" s="1">
        <v>44928</v>
      </c>
      <c r="B1039">
        <v>1938154</v>
      </c>
    </row>
    <row r="1040" spans="1:2" hidden="1" x14ac:dyDescent="0.25">
      <c r="A1040" s="1">
        <v>44929</v>
      </c>
      <c r="B1040">
        <v>3175777</v>
      </c>
    </row>
    <row r="1041" spans="1:2" hidden="1" x14ac:dyDescent="0.25">
      <c r="A1041" s="1">
        <v>44930</v>
      </c>
      <c r="B1041">
        <v>3413052</v>
      </c>
    </row>
    <row r="1042" spans="1:2" hidden="1" x14ac:dyDescent="0.25">
      <c r="A1042" s="1">
        <v>44931</v>
      </c>
      <c r="B1042">
        <v>3428520</v>
      </c>
    </row>
    <row r="1043" spans="1:2" hidden="1" x14ac:dyDescent="0.25">
      <c r="A1043" s="1">
        <v>44932</v>
      </c>
      <c r="B1043">
        <v>3229858</v>
      </c>
    </row>
    <row r="1044" spans="1:2" hidden="1" x14ac:dyDescent="0.25">
      <c r="A1044" s="1">
        <v>44933</v>
      </c>
      <c r="B1044">
        <v>2116138</v>
      </c>
    </row>
    <row r="1045" spans="1:2" hidden="1" x14ac:dyDescent="0.25">
      <c r="A1045" s="1">
        <v>44934</v>
      </c>
      <c r="B1045">
        <v>1610764</v>
      </c>
    </row>
    <row r="1046" spans="1:2" hidden="1" x14ac:dyDescent="0.25">
      <c r="A1046" s="1">
        <v>44935</v>
      </c>
      <c r="B1046">
        <v>3145743</v>
      </c>
    </row>
    <row r="1047" spans="1:2" hidden="1" x14ac:dyDescent="0.25">
      <c r="A1047" s="1">
        <v>44936</v>
      </c>
      <c r="B1047">
        <v>3469177</v>
      </c>
    </row>
    <row r="1048" spans="1:2" hidden="1" x14ac:dyDescent="0.25">
      <c r="A1048" s="1">
        <v>44937</v>
      </c>
      <c r="B1048">
        <v>3508962</v>
      </c>
    </row>
    <row r="1049" spans="1:2" hidden="1" x14ac:dyDescent="0.25">
      <c r="A1049" s="1">
        <v>44938</v>
      </c>
      <c r="B1049">
        <v>3472709</v>
      </c>
    </row>
    <row r="1050" spans="1:2" hidden="1" x14ac:dyDescent="0.25">
      <c r="A1050" s="1">
        <v>44939</v>
      </c>
      <c r="B1050">
        <v>3270020</v>
      </c>
    </row>
    <row r="1051" spans="1:2" hidden="1" x14ac:dyDescent="0.25">
      <c r="A1051" s="1">
        <v>44940</v>
      </c>
      <c r="B1051">
        <v>2072387</v>
      </c>
    </row>
    <row r="1052" spans="1:2" hidden="1" x14ac:dyDescent="0.25">
      <c r="A1052" s="1">
        <v>44941</v>
      </c>
      <c r="B1052">
        <v>1705804</v>
      </c>
    </row>
    <row r="1053" spans="1:2" hidden="1" x14ac:dyDescent="0.25">
      <c r="A1053" s="1">
        <v>44942</v>
      </c>
      <c r="B1053">
        <v>2172218</v>
      </c>
    </row>
    <row r="1054" spans="1:2" hidden="1" x14ac:dyDescent="0.25">
      <c r="A1054" s="1">
        <v>44943</v>
      </c>
      <c r="B1054">
        <v>3451604</v>
      </c>
    </row>
    <row r="1055" spans="1:2" hidden="1" x14ac:dyDescent="0.25">
      <c r="A1055" s="1">
        <v>44944</v>
      </c>
      <c r="B1055">
        <v>3603344</v>
      </c>
    </row>
    <row r="1056" spans="1:2" hidden="1" x14ac:dyDescent="0.25">
      <c r="A1056" s="1">
        <v>44945</v>
      </c>
      <c r="B1056">
        <v>3492226</v>
      </c>
    </row>
    <row r="1057" spans="1:2" hidden="1" x14ac:dyDescent="0.25">
      <c r="A1057" s="1">
        <v>44946</v>
      </c>
      <c r="B1057">
        <v>3375887</v>
      </c>
    </row>
    <row r="1058" spans="1:2" hidden="1" x14ac:dyDescent="0.25">
      <c r="A1058" s="1">
        <v>44947</v>
      </c>
      <c r="B1058">
        <v>2137169</v>
      </c>
    </row>
    <row r="1059" spans="1:2" hidden="1" x14ac:dyDescent="0.25">
      <c r="A1059" s="1">
        <v>44948</v>
      </c>
      <c r="B1059">
        <v>1593386</v>
      </c>
    </row>
    <row r="1060" spans="1:2" hidden="1" x14ac:dyDescent="0.25">
      <c r="A1060" s="1">
        <v>44949</v>
      </c>
      <c r="B1060">
        <v>3135214</v>
      </c>
    </row>
    <row r="1061" spans="1:2" hidden="1" x14ac:dyDescent="0.25">
      <c r="A1061" s="1">
        <v>44950</v>
      </c>
      <c r="B1061">
        <v>3566756</v>
      </c>
    </row>
    <row r="1062" spans="1:2" hidden="1" x14ac:dyDescent="0.25">
      <c r="A1062" s="1">
        <v>44951</v>
      </c>
      <c r="B1062">
        <v>3511071</v>
      </c>
    </row>
    <row r="1063" spans="1:2" hidden="1" x14ac:dyDescent="0.25">
      <c r="A1063" s="1">
        <v>44952</v>
      </c>
      <c r="B1063">
        <v>3629029</v>
      </c>
    </row>
    <row r="1064" spans="1:2" hidden="1" x14ac:dyDescent="0.25">
      <c r="A1064" s="1">
        <v>44953</v>
      </c>
      <c r="B1064">
        <v>3335372</v>
      </c>
    </row>
    <row r="1065" spans="1:2" hidden="1" x14ac:dyDescent="0.25">
      <c r="A1065" s="1">
        <v>44954</v>
      </c>
      <c r="B1065">
        <v>2248107</v>
      </c>
    </row>
    <row r="1066" spans="1:2" hidden="1" x14ac:dyDescent="0.25">
      <c r="A1066" s="1">
        <v>44955</v>
      </c>
      <c r="B1066">
        <v>1637398</v>
      </c>
    </row>
    <row r="1067" spans="1:2" hidden="1" x14ac:dyDescent="0.25">
      <c r="A1067" s="1">
        <v>44956</v>
      </c>
      <c r="B1067">
        <v>3223530</v>
      </c>
    </row>
    <row r="1068" spans="1:2" hidden="1" x14ac:dyDescent="0.25">
      <c r="A1068" s="1">
        <v>44957</v>
      </c>
      <c r="B1068">
        <v>3654404</v>
      </c>
    </row>
    <row r="1069" spans="1:2" hidden="1" x14ac:dyDescent="0.25">
      <c r="A1069" s="1">
        <v>44958</v>
      </c>
      <c r="B1069">
        <v>3682758</v>
      </c>
    </row>
    <row r="1070" spans="1:2" hidden="1" x14ac:dyDescent="0.25">
      <c r="A1070" s="1">
        <v>44959</v>
      </c>
      <c r="B1070">
        <v>3699932</v>
      </c>
    </row>
    <row r="1071" spans="1:2" hidden="1" x14ac:dyDescent="0.25">
      <c r="A1071" s="1">
        <v>44960</v>
      </c>
      <c r="B1071">
        <v>3189550</v>
      </c>
    </row>
    <row r="1072" spans="1:2" hidden="1" x14ac:dyDescent="0.25">
      <c r="A1072" s="1">
        <v>44961</v>
      </c>
      <c r="B1072">
        <v>1742435</v>
      </c>
    </row>
    <row r="1073" spans="1:2" hidden="1" x14ac:dyDescent="0.25">
      <c r="A1073" s="1">
        <v>44962</v>
      </c>
      <c r="B1073">
        <v>1625375</v>
      </c>
    </row>
    <row r="1074" spans="1:2" hidden="1" x14ac:dyDescent="0.25">
      <c r="A1074" s="1">
        <v>44963</v>
      </c>
      <c r="B1074">
        <v>3372445</v>
      </c>
    </row>
    <row r="1075" spans="1:2" hidden="1" x14ac:dyDescent="0.25">
      <c r="A1075" s="1">
        <v>44964</v>
      </c>
      <c r="B1075">
        <v>3738539</v>
      </c>
    </row>
    <row r="1076" spans="1:2" hidden="1" x14ac:dyDescent="0.25">
      <c r="A1076" s="1">
        <v>44965</v>
      </c>
      <c r="B1076">
        <v>3780682</v>
      </c>
    </row>
    <row r="1077" spans="1:2" hidden="1" x14ac:dyDescent="0.25">
      <c r="A1077" s="1">
        <v>44966</v>
      </c>
      <c r="B1077">
        <v>3754859</v>
      </c>
    </row>
    <row r="1078" spans="1:2" hidden="1" x14ac:dyDescent="0.25">
      <c r="A1078" s="1">
        <v>44967</v>
      </c>
      <c r="B1078">
        <v>3539529</v>
      </c>
    </row>
    <row r="1079" spans="1:2" hidden="1" x14ac:dyDescent="0.25">
      <c r="A1079" s="1">
        <v>44968</v>
      </c>
      <c r="B1079">
        <v>2333625</v>
      </c>
    </row>
    <row r="1080" spans="1:2" hidden="1" x14ac:dyDescent="0.25">
      <c r="A1080" s="1">
        <v>44969</v>
      </c>
      <c r="B1080">
        <v>1746099</v>
      </c>
    </row>
    <row r="1081" spans="1:2" hidden="1" x14ac:dyDescent="0.25">
      <c r="A1081" s="1">
        <v>44970</v>
      </c>
      <c r="B1081">
        <v>3303337</v>
      </c>
    </row>
    <row r="1082" spans="1:2" hidden="1" x14ac:dyDescent="0.25">
      <c r="A1082" s="1">
        <v>44971</v>
      </c>
      <c r="B1082">
        <v>3812943</v>
      </c>
    </row>
    <row r="1083" spans="1:2" hidden="1" x14ac:dyDescent="0.25">
      <c r="A1083" s="1">
        <v>44972</v>
      </c>
      <c r="B1083">
        <v>3762817</v>
      </c>
    </row>
    <row r="1084" spans="1:2" hidden="1" x14ac:dyDescent="0.25">
      <c r="A1084" s="1">
        <v>44973</v>
      </c>
      <c r="B1084">
        <v>3683782</v>
      </c>
    </row>
    <row r="1085" spans="1:2" hidden="1" x14ac:dyDescent="0.25">
      <c r="A1085" s="1">
        <v>44974</v>
      </c>
      <c r="B1085">
        <v>3253165</v>
      </c>
    </row>
    <row r="1086" spans="1:2" hidden="1" x14ac:dyDescent="0.25">
      <c r="A1086" s="1">
        <v>44975</v>
      </c>
      <c r="B1086">
        <v>2271106</v>
      </c>
    </row>
    <row r="1087" spans="1:2" hidden="1" x14ac:dyDescent="0.25">
      <c r="A1087" s="1">
        <v>44976</v>
      </c>
      <c r="B1087">
        <v>1824136</v>
      </c>
    </row>
    <row r="1088" spans="1:2" hidden="1" x14ac:dyDescent="0.25">
      <c r="A1088" s="1">
        <v>44977</v>
      </c>
      <c r="B1088">
        <v>2238557</v>
      </c>
    </row>
    <row r="1089" spans="1:2" hidden="1" x14ac:dyDescent="0.25">
      <c r="A1089" s="1">
        <v>44978</v>
      </c>
      <c r="B1089">
        <v>3325542</v>
      </c>
    </row>
    <row r="1090" spans="1:2" hidden="1" x14ac:dyDescent="0.25">
      <c r="A1090" s="1">
        <v>44979</v>
      </c>
      <c r="B1090">
        <v>3454362</v>
      </c>
    </row>
    <row r="1091" spans="1:2" hidden="1" x14ac:dyDescent="0.25">
      <c r="A1091" s="1">
        <v>44980</v>
      </c>
      <c r="B1091">
        <v>3498367</v>
      </c>
    </row>
    <row r="1092" spans="1:2" hidden="1" x14ac:dyDescent="0.25">
      <c r="A1092" s="1">
        <v>44981</v>
      </c>
      <c r="B1092">
        <v>3246699</v>
      </c>
    </row>
    <row r="1093" spans="1:2" hidden="1" x14ac:dyDescent="0.25">
      <c r="A1093" s="1">
        <v>44982</v>
      </c>
      <c r="B1093">
        <v>2043635</v>
      </c>
    </row>
    <row r="1094" spans="1:2" hidden="1" x14ac:dyDescent="0.25">
      <c r="A1094" s="1">
        <v>44983</v>
      </c>
      <c r="B1094">
        <v>1625191</v>
      </c>
    </row>
    <row r="1095" spans="1:2" hidden="1" x14ac:dyDescent="0.25">
      <c r="A1095" s="1">
        <v>44984</v>
      </c>
      <c r="B1095">
        <v>3337916</v>
      </c>
    </row>
    <row r="1096" spans="1:2" hidden="1" x14ac:dyDescent="0.25">
      <c r="A1096" s="1">
        <v>44985</v>
      </c>
      <c r="B1096">
        <v>3412079</v>
      </c>
    </row>
    <row r="1097" spans="1:2" hidden="1" x14ac:dyDescent="0.25">
      <c r="A1097" s="1">
        <v>44986</v>
      </c>
      <c r="B1097">
        <v>3780713</v>
      </c>
    </row>
    <row r="1098" spans="1:2" hidden="1" x14ac:dyDescent="0.25">
      <c r="A1098" s="1">
        <v>44987</v>
      </c>
      <c r="B1098">
        <v>3765925</v>
      </c>
    </row>
    <row r="1099" spans="1:2" hidden="1" x14ac:dyDescent="0.25">
      <c r="A1099" s="1">
        <v>44988</v>
      </c>
      <c r="B1099">
        <v>3481830</v>
      </c>
    </row>
    <row r="1100" spans="1:2" hidden="1" x14ac:dyDescent="0.25">
      <c r="A1100" s="1">
        <v>44989</v>
      </c>
      <c r="B1100">
        <v>2173217</v>
      </c>
    </row>
    <row r="1101" spans="1:2" hidden="1" x14ac:dyDescent="0.25">
      <c r="A1101" s="1">
        <v>44990</v>
      </c>
      <c r="B1101">
        <v>1772121</v>
      </c>
    </row>
    <row r="1102" spans="1:2" hidden="1" x14ac:dyDescent="0.25">
      <c r="A1102" s="1">
        <v>44991</v>
      </c>
      <c r="B1102">
        <v>3427019</v>
      </c>
    </row>
    <row r="1103" spans="1:2" hidden="1" x14ac:dyDescent="0.25">
      <c r="A1103" s="1">
        <v>44992</v>
      </c>
      <c r="B1103">
        <v>3773780</v>
      </c>
    </row>
    <row r="1104" spans="1:2" hidden="1" x14ac:dyDescent="0.25">
      <c r="A1104" s="1">
        <v>44993</v>
      </c>
      <c r="B1104">
        <v>3842861</v>
      </c>
    </row>
    <row r="1105" spans="1:2" hidden="1" x14ac:dyDescent="0.25">
      <c r="A1105" s="1">
        <v>44994</v>
      </c>
      <c r="B1105">
        <v>3827656</v>
      </c>
    </row>
    <row r="1106" spans="1:2" hidden="1" x14ac:dyDescent="0.25">
      <c r="A1106" s="1">
        <v>44995</v>
      </c>
      <c r="B1106">
        <v>3502339</v>
      </c>
    </row>
    <row r="1107" spans="1:2" hidden="1" x14ac:dyDescent="0.25">
      <c r="A1107" s="1">
        <v>44996</v>
      </c>
      <c r="B1107">
        <v>2230530</v>
      </c>
    </row>
    <row r="1108" spans="1:2" hidden="1" x14ac:dyDescent="0.25">
      <c r="A1108" s="1">
        <v>44997</v>
      </c>
      <c r="B1108">
        <v>1773585</v>
      </c>
    </row>
    <row r="1109" spans="1:2" hidden="1" x14ac:dyDescent="0.25">
      <c r="A1109" s="1">
        <v>44998</v>
      </c>
      <c r="B1109">
        <v>3352388</v>
      </c>
    </row>
    <row r="1110" spans="1:2" hidden="1" x14ac:dyDescent="0.25">
      <c r="A1110" s="1">
        <v>44999</v>
      </c>
      <c r="B1110">
        <v>3577250</v>
      </c>
    </row>
    <row r="1111" spans="1:2" hidden="1" x14ac:dyDescent="0.25">
      <c r="A1111" s="1">
        <v>45000</v>
      </c>
      <c r="B1111">
        <v>3912366</v>
      </c>
    </row>
    <row r="1112" spans="1:2" hidden="1" x14ac:dyDescent="0.25">
      <c r="A1112" s="1">
        <v>45001</v>
      </c>
      <c r="B1112">
        <v>3949788</v>
      </c>
    </row>
    <row r="1113" spans="1:2" hidden="1" x14ac:dyDescent="0.25">
      <c r="A1113" s="1">
        <v>45002</v>
      </c>
      <c r="B1113">
        <v>3661519</v>
      </c>
    </row>
    <row r="1114" spans="1:2" hidden="1" x14ac:dyDescent="0.25">
      <c r="A1114" s="1">
        <v>45003</v>
      </c>
      <c r="B1114">
        <v>2417873</v>
      </c>
    </row>
    <row r="1115" spans="1:2" hidden="1" x14ac:dyDescent="0.25">
      <c r="A1115" s="1">
        <v>45004</v>
      </c>
      <c r="B1115">
        <v>1894476</v>
      </c>
    </row>
    <row r="1116" spans="1:2" hidden="1" x14ac:dyDescent="0.25">
      <c r="A1116" s="1">
        <v>45005</v>
      </c>
      <c r="B1116">
        <v>3442589</v>
      </c>
    </row>
    <row r="1117" spans="1:2" hidden="1" x14ac:dyDescent="0.25">
      <c r="A1117" s="1">
        <v>45006</v>
      </c>
      <c r="B1117">
        <v>3801084</v>
      </c>
    </row>
    <row r="1118" spans="1:2" hidden="1" x14ac:dyDescent="0.25">
      <c r="A1118" s="1">
        <v>45007</v>
      </c>
      <c r="B1118">
        <v>3797399</v>
      </c>
    </row>
    <row r="1119" spans="1:2" hidden="1" x14ac:dyDescent="0.25">
      <c r="A1119" s="1">
        <v>45008</v>
      </c>
      <c r="B1119">
        <v>3774396</v>
      </c>
    </row>
    <row r="1120" spans="1:2" hidden="1" x14ac:dyDescent="0.25">
      <c r="A1120" s="1">
        <v>45009</v>
      </c>
      <c r="B1120">
        <v>3534300</v>
      </c>
    </row>
    <row r="1121" spans="1:2" hidden="1" x14ac:dyDescent="0.25">
      <c r="A1121" s="1">
        <v>45010</v>
      </c>
      <c r="B1121">
        <v>2153554</v>
      </c>
    </row>
    <row r="1122" spans="1:2" hidden="1" x14ac:dyDescent="0.25">
      <c r="A1122" s="1">
        <v>45011</v>
      </c>
      <c r="B1122">
        <v>1939984</v>
      </c>
    </row>
    <row r="1123" spans="1:2" hidden="1" x14ac:dyDescent="0.25">
      <c r="A1123" s="1">
        <v>45012</v>
      </c>
      <c r="B1123">
        <v>3397258</v>
      </c>
    </row>
    <row r="1124" spans="1:2" hidden="1" x14ac:dyDescent="0.25">
      <c r="A1124" s="1">
        <v>45013</v>
      </c>
      <c r="B1124">
        <v>3765920</v>
      </c>
    </row>
    <row r="1125" spans="1:2" hidden="1" x14ac:dyDescent="0.25">
      <c r="A1125" s="1">
        <v>45014</v>
      </c>
      <c r="B1125">
        <v>3872948</v>
      </c>
    </row>
    <row r="1126" spans="1:2" hidden="1" x14ac:dyDescent="0.25">
      <c r="A1126" s="1">
        <v>45015</v>
      </c>
      <c r="B1126">
        <v>3860289</v>
      </c>
    </row>
    <row r="1127" spans="1:2" hidden="1" x14ac:dyDescent="0.25">
      <c r="A1127" s="1">
        <v>45016</v>
      </c>
      <c r="B1127">
        <v>3573735</v>
      </c>
    </row>
    <row r="1128" spans="1:2" hidden="1" x14ac:dyDescent="0.25">
      <c r="A1128" s="1">
        <v>45017</v>
      </c>
      <c r="B1128">
        <v>2283533</v>
      </c>
    </row>
    <row r="1129" spans="1:2" hidden="1" x14ac:dyDescent="0.25">
      <c r="A1129" s="1">
        <v>45018</v>
      </c>
      <c r="B1129">
        <v>1949665</v>
      </c>
    </row>
    <row r="1130" spans="1:2" hidden="1" x14ac:dyDescent="0.25">
      <c r="A1130" s="1">
        <v>45019</v>
      </c>
      <c r="B1130">
        <v>3597785</v>
      </c>
    </row>
    <row r="1131" spans="1:2" hidden="1" x14ac:dyDescent="0.25">
      <c r="A1131" s="1">
        <v>45020</v>
      </c>
      <c r="B1131">
        <v>3906882</v>
      </c>
    </row>
    <row r="1132" spans="1:2" hidden="1" x14ac:dyDescent="0.25">
      <c r="A1132" s="1">
        <v>45021</v>
      </c>
      <c r="B1132">
        <v>3799965</v>
      </c>
    </row>
    <row r="1133" spans="1:2" hidden="1" x14ac:dyDescent="0.25">
      <c r="A1133" s="1">
        <v>45022</v>
      </c>
      <c r="B1133">
        <v>3421271</v>
      </c>
    </row>
    <row r="1134" spans="1:2" hidden="1" x14ac:dyDescent="0.25">
      <c r="A1134" s="1">
        <v>45023</v>
      </c>
      <c r="B1134">
        <v>3130675</v>
      </c>
    </row>
    <row r="1135" spans="1:2" hidden="1" x14ac:dyDescent="0.25">
      <c r="A1135" s="1">
        <v>45024</v>
      </c>
      <c r="B1135">
        <v>2393347</v>
      </c>
    </row>
    <row r="1136" spans="1:2" hidden="1" x14ac:dyDescent="0.25">
      <c r="A1136" s="1">
        <v>45025</v>
      </c>
      <c r="B1136">
        <v>1855826</v>
      </c>
    </row>
    <row r="1137" spans="1:2" hidden="1" x14ac:dyDescent="0.25">
      <c r="A1137" s="1">
        <v>45026</v>
      </c>
      <c r="B1137">
        <v>3142740</v>
      </c>
    </row>
    <row r="1138" spans="1:2" hidden="1" x14ac:dyDescent="0.25">
      <c r="A1138" s="1">
        <v>45027</v>
      </c>
      <c r="B1138">
        <v>3537843</v>
      </c>
    </row>
    <row r="1139" spans="1:2" hidden="1" x14ac:dyDescent="0.25">
      <c r="A1139" s="1">
        <v>45028</v>
      </c>
      <c r="B1139">
        <v>3576687</v>
      </c>
    </row>
    <row r="1140" spans="1:2" hidden="1" x14ac:dyDescent="0.25">
      <c r="A1140" s="1">
        <v>45029</v>
      </c>
      <c r="B1140">
        <v>3628304</v>
      </c>
    </row>
    <row r="1141" spans="1:2" hidden="1" x14ac:dyDescent="0.25">
      <c r="A1141" s="1">
        <v>45030</v>
      </c>
      <c r="B1141">
        <v>3471420</v>
      </c>
    </row>
    <row r="1142" spans="1:2" hidden="1" x14ac:dyDescent="0.25">
      <c r="A1142" s="1">
        <v>45031</v>
      </c>
      <c r="B1142">
        <v>2365464</v>
      </c>
    </row>
    <row r="1143" spans="1:2" hidden="1" x14ac:dyDescent="0.25">
      <c r="A1143" s="1">
        <v>45032</v>
      </c>
      <c r="B1143">
        <v>1864753</v>
      </c>
    </row>
    <row r="1144" spans="1:2" hidden="1" x14ac:dyDescent="0.25">
      <c r="A1144" s="1">
        <v>45033</v>
      </c>
      <c r="B1144">
        <v>3418834</v>
      </c>
    </row>
    <row r="1145" spans="1:2" hidden="1" x14ac:dyDescent="0.25">
      <c r="A1145" s="1">
        <v>45034</v>
      </c>
      <c r="B1145">
        <v>3862133</v>
      </c>
    </row>
    <row r="1146" spans="1:2" hidden="1" x14ac:dyDescent="0.25">
      <c r="A1146" s="1">
        <v>45035</v>
      </c>
      <c r="B1146">
        <v>3927706</v>
      </c>
    </row>
    <row r="1147" spans="1:2" hidden="1" x14ac:dyDescent="0.25">
      <c r="A1147" s="1">
        <v>45036</v>
      </c>
      <c r="B1147">
        <v>4002433</v>
      </c>
    </row>
    <row r="1148" spans="1:2" hidden="1" x14ac:dyDescent="0.25">
      <c r="A1148" s="1">
        <v>45037</v>
      </c>
      <c r="B1148">
        <v>3492257</v>
      </c>
    </row>
    <row r="1149" spans="1:2" hidden="1" x14ac:dyDescent="0.25">
      <c r="A1149" s="1">
        <v>45038</v>
      </c>
      <c r="B1149">
        <v>2506140</v>
      </c>
    </row>
    <row r="1150" spans="1:2" hidden="1" x14ac:dyDescent="0.25">
      <c r="A1150" s="1">
        <v>45039</v>
      </c>
      <c r="B1150">
        <v>1923243</v>
      </c>
    </row>
    <row r="1151" spans="1:2" hidden="1" x14ac:dyDescent="0.25">
      <c r="A1151" s="1">
        <v>45040</v>
      </c>
      <c r="B1151">
        <v>3561262</v>
      </c>
    </row>
    <row r="1152" spans="1:2" hidden="1" x14ac:dyDescent="0.25">
      <c r="A1152" s="1">
        <v>45041</v>
      </c>
      <c r="B1152">
        <v>3956922</v>
      </c>
    </row>
    <row r="1153" spans="1:2" hidden="1" x14ac:dyDescent="0.25">
      <c r="A1153" s="1">
        <v>45042</v>
      </c>
      <c r="B1153">
        <v>3994837</v>
      </c>
    </row>
    <row r="1154" spans="1:2" hidden="1" x14ac:dyDescent="0.25">
      <c r="A1154" s="1">
        <v>45043</v>
      </c>
      <c r="B1154">
        <v>3999831</v>
      </c>
    </row>
    <row r="1155" spans="1:2" hidden="1" x14ac:dyDescent="0.25">
      <c r="A1155" s="1">
        <v>45044</v>
      </c>
      <c r="B1155">
        <v>3703088</v>
      </c>
    </row>
    <row r="1156" spans="1:2" hidden="1" x14ac:dyDescent="0.25">
      <c r="A1156" s="1">
        <v>45045</v>
      </c>
      <c r="B1156">
        <v>2179978</v>
      </c>
    </row>
    <row r="1157" spans="1:2" hidden="1" x14ac:dyDescent="0.25">
      <c r="A1157" s="1">
        <v>45046</v>
      </c>
      <c r="B1157">
        <v>1744098</v>
      </c>
    </row>
    <row r="1158" spans="1:2" hidden="1" x14ac:dyDescent="0.25">
      <c r="A1158" s="1">
        <v>45047</v>
      </c>
      <c r="B1158">
        <v>3664755</v>
      </c>
    </row>
    <row r="1159" spans="1:2" hidden="1" x14ac:dyDescent="0.25">
      <c r="A1159" s="1">
        <v>45048</v>
      </c>
      <c r="B1159">
        <v>3961858</v>
      </c>
    </row>
    <row r="1160" spans="1:2" hidden="1" x14ac:dyDescent="0.25">
      <c r="A1160" s="1">
        <v>45049</v>
      </c>
      <c r="B1160">
        <v>4030601</v>
      </c>
    </row>
    <row r="1161" spans="1:2" hidden="1" x14ac:dyDescent="0.25">
      <c r="A1161" s="1">
        <v>45050</v>
      </c>
      <c r="B1161">
        <v>3985001</v>
      </c>
    </row>
    <row r="1162" spans="1:2" hidden="1" x14ac:dyDescent="0.25">
      <c r="A1162" s="1">
        <v>45051</v>
      </c>
      <c r="B1162">
        <v>3759375</v>
      </c>
    </row>
    <row r="1163" spans="1:2" hidden="1" x14ac:dyDescent="0.25">
      <c r="A1163" s="1">
        <v>45052</v>
      </c>
      <c r="B1163">
        <v>2563102</v>
      </c>
    </row>
    <row r="1164" spans="1:2" hidden="1" x14ac:dyDescent="0.25">
      <c r="A1164" s="1">
        <v>45053</v>
      </c>
      <c r="B1164">
        <v>2033790</v>
      </c>
    </row>
    <row r="1165" spans="1:2" hidden="1" x14ac:dyDescent="0.25">
      <c r="A1165" s="1">
        <v>45054</v>
      </c>
      <c r="B1165">
        <v>3563340</v>
      </c>
    </row>
    <row r="1166" spans="1:2" hidden="1" x14ac:dyDescent="0.25">
      <c r="A1166" s="1">
        <v>45055</v>
      </c>
      <c r="B1166">
        <v>3925555</v>
      </c>
    </row>
    <row r="1167" spans="1:2" hidden="1" x14ac:dyDescent="0.25">
      <c r="A1167" s="1">
        <v>45056</v>
      </c>
      <c r="B1167">
        <v>4014009</v>
      </c>
    </row>
    <row r="1168" spans="1:2" hidden="1" x14ac:dyDescent="0.25">
      <c r="A1168" s="1">
        <v>45057</v>
      </c>
      <c r="B1168">
        <v>4015942</v>
      </c>
    </row>
    <row r="1169" spans="1:2" hidden="1" x14ac:dyDescent="0.25">
      <c r="A1169" s="1">
        <v>45058</v>
      </c>
      <c r="B1169">
        <v>3723192</v>
      </c>
    </row>
    <row r="1170" spans="1:2" hidden="1" x14ac:dyDescent="0.25">
      <c r="A1170" s="1">
        <v>45059</v>
      </c>
      <c r="B1170">
        <v>2487178</v>
      </c>
    </row>
    <row r="1171" spans="1:2" hidden="1" x14ac:dyDescent="0.25">
      <c r="A1171" s="1">
        <v>45060</v>
      </c>
      <c r="B1171">
        <v>1926966</v>
      </c>
    </row>
    <row r="1172" spans="1:2" hidden="1" x14ac:dyDescent="0.25">
      <c r="A1172" s="1">
        <v>45061</v>
      </c>
      <c r="B1172">
        <v>3553443</v>
      </c>
    </row>
    <row r="1173" spans="1:2" hidden="1" x14ac:dyDescent="0.25">
      <c r="A1173" s="1">
        <v>45062</v>
      </c>
      <c r="B1173">
        <v>4002015</v>
      </c>
    </row>
    <row r="1174" spans="1:2" hidden="1" x14ac:dyDescent="0.25">
      <c r="A1174" s="1">
        <v>45063</v>
      </c>
      <c r="B1174">
        <v>4104786</v>
      </c>
    </row>
    <row r="1175" spans="1:2" hidden="1" x14ac:dyDescent="0.25">
      <c r="A1175" s="1">
        <v>45064</v>
      </c>
      <c r="B1175">
        <v>4082154</v>
      </c>
    </row>
    <row r="1176" spans="1:2" hidden="1" x14ac:dyDescent="0.25">
      <c r="A1176" s="1">
        <v>45065</v>
      </c>
      <c r="B1176">
        <v>3789929</v>
      </c>
    </row>
    <row r="1177" spans="1:2" hidden="1" x14ac:dyDescent="0.25">
      <c r="A1177" s="1">
        <v>45066</v>
      </c>
      <c r="B1177">
        <v>2314672</v>
      </c>
    </row>
    <row r="1178" spans="1:2" hidden="1" x14ac:dyDescent="0.25">
      <c r="A1178" s="1">
        <v>45067</v>
      </c>
      <c r="B1178">
        <v>2132724</v>
      </c>
    </row>
    <row r="1179" spans="1:2" hidden="1" x14ac:dyDescent="0.25">
      <c r="A1179" s="1">
        <v>45068</v>
      </c>
      <c r="B1179">
        <v>3571748</v>
      </c>
    </row>
    <row r="1180" spans="1:2" hidden="1" x14ac:dyDescent="0.25">
      <c r="A1180" s="1">
        <v>45069</v>
      </c>
      <c r="B1180">
        <v>3929003</v>
      </c>
    </row>
    <row r="1181" spans="1:2" hidden="1" x14ac:dyDescent="0.25">
      <c r="A1181" s="1">
        <v>45070</v>
      </c>
      <c r="B1181">
        <v>3960264</v>
      </c>
    </row>
    <row r="1182" spans="1:2" hidden="1" x14ac:dyDescent="0.25">
      <c r="A1182" s="1">
        <v>45071</v>
      </c>
      <c r="B1182">
        <v>3859385</v>
      </c>
    </row>
    <row r="1183" spans="1:2" hidden="1" x14ac:dyDescent="0.25">
      <c r="A1183" s="1">
        <v>45072</v>
      </c>
      <c r="B1183">
        <v>3496511</v>
      </c>
    </row>
    <row r="1184" spans="1:2" hidden="1" x14ac:dyDescent="0.25">
      <c r="A1184" s="1">
        <v>45073</v>
      </c>
      <c r="B1184">
        <v>2375741</v>
      </c>
    </row>
    <row r="1185" spans="1:2" hidden="1" x14ac:dyDescent="0.25">
      <c r="A1185" s="1">
        <v>45074</v>
      </c>
      <c r="B1185">
        <v>2029088</v>
      </c>
    </row>
    <row r="1186" spans="1:2" hidden="1" x14ac:dyDescent="0.25">
      <c r="A1186" s="1">
        <v>45075</v>
      </c>
      <c r="B1186">
        <v>1952779</v>
      </c>
    </row>
    <row r="1187" spans="1:2" hidden="1" x14ac:dyDescent="0.25">
      <c r="A1187" s="1">
        <v>45076</v>
      </c>
      <c r="B1187">
        <v>3714864</v>
      </c>
    </row>
    <row r="1188" spans="1:2" hidden="1" x14ac:dyDescent="0.25">
      <c r="A1188" s="1">
        <v>45077</v>
      </c>
      <c r="B1188">
        <v>3911382</v>
      </c>
    </row>
    <row r="1189" spans="1:2" hidden="1" x14ac:dyDescent="0.25">
      <c r="A1189" s="1">
        <v>45078</v>
      </c>
      <c r="B1189">
        <v>3894167</v>
      </c>
    </row>
    <row r="1190" spans="1:2" hidden="1" x14ac:dyDescent="0.25">
      <c r="A1190" s="1">
        <v>45079</v>
      </c>
      <c r="B1190">
        <v>3626490</v>
      </c>
    </row>
    <row r="1191" spans="1:2" hidden="1" x14ac:dyDescent="0.25">
      <c r="A1191" s="1">
        <v>45080</v>
      </c>
      <c r="B1191">
        <v>2411704</v>
      </c>
    </row>
    <row r="1192" spans="1:2" hidden="1" x14ac:dyDescent="0.25">
      <c r="A1192" s="1">
        <v>45081</v>
      </c>
      <c r="B1192">
        <v>1988330</v>
      </c>
    </row>
    <row r="1193" spans="1:2" hidden="1" x14ac:dyDescent="0.25">
      <c r="A1193" s="1">
        <v>45082</v>
      </c>
      <c r="B1193">
        <v>3544106</v>
      </c>
    </row>
    <row r="1194" spans="1:2" hidden="1" x14ac:dyDescent="0.25">
      <c r="A1194" s="1">
        <v>45083</v>
      </c>
      <c r="B1194">
        <v>3929131</v>
      </c>
    </row>
    <row r="1195" spans="1:2" hidden="1" x14ac:dyDescent="0.25">
      <c r="A1195" s="1">
        <v>45084</v>
      </c>
      <c r="B1195">
        <v>3743889</v>
      </c>
    </row>
    <row r="1196" spans="1:2" hidden="1" x14ac:dyDescent="0.25">
      <c r="A1196" s="1">
        <v>45085</v>
      </c>
      <c r="B1196">
        <v>3268529</v>
      </c>
    </row>
    <row r="1197" spans="1:2" hidden="1" x14ac:dyDescent="0.25">
      <c r="A1197" s="1">
        <v>45086</v>
      </c>
      <c r="B1197">
        <v>3425232</v>
      </c>
    </row>
    <row r="1198" spans="1:2" hidden="1" x14ac:dyDescent="0.25">
      <c r="A1198" s="1">
        <v>45087</v>
      </c>
      <c r="B1198">
        <v>2608756</v>
      </c>
    </row>
    <row r="1199" spans="1:2" hidden="1" x14ac:dyDescent="0.25">
      <c r="A1199" s="1">
        <v>45088</v>
      </c>
      <c r="B1199">
        <v>2075651</v>
      </c>
    </row>
    <row r="1200" spans="1:2" hidden="1" x14ac:dyDescent="0.25">
      <c r="A1200" s="1">
        <v>45089</v>
      </c>
      <c r="B1200">
        <v>3479404</v>
      </c>
    </row>
    <row r="1201" spans="1:2" hidden="1" x14ac:dyDescent="0.25">
      <c r="A1201" s="1">
        <v>45090</v>
      </c>
      <c r="B1201">
        <v>3968160</v>
      </c>
    </row>
    <row r="1202" spans="1:2" hidden="1" x14ac:dyDescent="0.25">
      <c r="A1202" s="1">
        <v>45091</v>
      </c>
      <c r="B1202">
        <v>3893073</v>
      </c>
    </row>
    <row r="1203" spans="1:2" hidden="1" x14ac:dyDescent="0.25">
      <c r="A1203" s="1">
        <v>45092</v>
      </c>
      <c r="B1203">
        <v>3928393</v>
      </c>
    </row>
    <row r="1204" spans="1:2" hidden="1" x14ac:dyDescent="0.25">
      <c r="A1204" s="1">
        <v>45093</v>
      </c>
      <c r="B1204">
        <v>3395938</v>
      </c>
    </row>
    <row r="1205" spans="1:2" hidden="1" x14ac:dyDescent="0.25">
      <c r="A1205" s="1">
        <v>45094</v>
      </c>
      <c r="B1205">
        <v>2399521</v>
      </c>
    </row>
    <row r="1206" spans="1:2" hidden="1" x14ac:dyDescent="0.25">
      <c r="A1206" s="1">
        <v>45095</v>
      </c>
      <c r="B1206">
        <v>1977582</v>
      </c>
    </row>
    <row r="1207" spans="1:2" hidden="1" x14ac:dyDescent="0.25">
      <c r="A1207" s="1">
        <v>45096</v>
      </c>
      <c r="B1207">
        <v>2636887</v>
      </c>
    </row>
    <row r="1208" spans="1:2" hidden="1" x14ac:dyDescent="0.25">
      <c r="A1208" s="1">
        <v>45097</v>
      </c>
      <c r="B1208">
        <v>3782810</v>
      </c>
    </row>
    <row r="1209" spans="1:2" hidden="1" x14ac:dyDescent="0.25">
      <c r="A1209" s="1">
        <v>45098</v>
      </c>
      <c r="B1209">
        <v>3902298</v>
      </c>
    </row>
    <row r="1210" spans="1:2" hidden="1" x14ac:dyDescent="0.25">
      <c r="A1210" s="1">
        <v>45099</v>
      </c>
      <c r="B1210">
        <v>3782472</v>
      </c>
    </row>
    <row r="1211" spans="1:2" hidden="1" x14ac:dyDescent="0.25">
      <c r="A1211" s="1">
        <v>45100</v>
      </c>
      <c r="B1211">
        <v>3470575</v>
      </c>
    </row>
    <row r="1212" spans="1:2" hidden="1" x14ac:dyDescent="0.25">
      <c r="A1212" s="1">
        <v>45101</v>
      </c>
      <c r="B1212">
        <v>2467994</v>
      </c>
    </row>
    <row r="1213" spans="1:2" hidden="1" x14ac:dyDescent="0.25">
      <c r="A1213" s="1">
        <v>45102</v>
      </c>
      <c r="B1213">
        <v>2222704</v>
      </c>
    </row>
    <row r="1214" spans="1:2" hidden="1" x14ac:dyDescent="0.25">
      <c r="A1214" s="1">
        <v>45103</v>
      </c>
      <c r="B1214">
        <v>3341322</v>
      </c>
    </row>
    <row r="1215" spans="1:2" hidden="1" x14ac:dyDescent="0.25">
      <c r="A1215" s="1">
        <v>45104</v>
      </c>
      <c r="B1215">
        <v>3744227</v>
      </c>
    </row>
    <row r="1216" spans="1:2" hidden="1" x14ac:dyDescent="0.25">
      <c r="A1216" s="1">
        <v>45105</v>
      </c>
      <c r="B1216">
        <v>3634270</v>
      </c>
    </row>
    <row r="1217" spans="1:2" hidden="1" x14ac:dyDescent="0.25">
      <c r="A1217" s="1">
        <v>45106</v>
      </c>
      <c r="B1217">
        <v>3653631</v>
      </c>
    </row>
    <row r="1218" spans="1:2" hidden="1" x14ac:dyDescent="0.25">
      <c r="A1218" s="1">
        <v>45107</v>
      </c>
      <c r="B1218">
        <v>3259767</v>
      </c>
    </row>
    <row r="1219" spans="1:2" hidden="1" x14ac:dyDescent="0.25">
      <c r="A1219" s="1">
        <v>45108</v>
      </c>
      <c r="B1219">
        <v>2239529</v>
      </c>
    </row>
    <row r="1220" spans="1:2" hidden="1" x14ac:dyDescent="0.25">
      <c r="A1220" s="1">
        <v>45109</v>
      </c>
      <c r="B1220">
        <v>1783757</v>
      </c>
    </row>
    <row r="1221" spans="1:2" hidden="1" x14ac:dyDescent="0.25">
      <c r="A1221" s="1">
        <v>45110</v>
      </c>
      <c r="B1221">
        <v>2662052</v>
      </c>
    </row>
    <row r="1222" spans="1:2" hidden="1" x14ac:dyDescent="0.25">
      <c r="A1222" s="1">
        <v>45111</v>
      </c>
      <c r="B1222">
        <v>1791179</v>
      </c>
    </row>
    <row r="1223" spans="1:2" hidden="1" x14ac:dyDescent="0.25">
      <c r="A1223" s="1">
        <v>45112</v>
      </c>
      <c r="B1223">
        <v>3318379</v>
      </c>
    </row>
    <row r="1224" spans="1:2" hidden="1" x14ac:dyDescent="0.25">
      <c r="A1224" s="1">
        <v>45113</v>
      </c>
      <c r="B1224">
        <v>3494806</v>
      </c>
    </row>
    <row r="1225" spans="1:2" hidden="1" x14ac:dyDescent="0.25">
      <c r="A1225" s="1">
        <v>45114</v>
      </c>
      <c r="B1225">
        <v>3292266</v>
      </c>
    </row>
    <row r="1226" spans="1:2" hidden="1" x14ac:dyDescent="0.25">
      <c r="A1226" s="1">
        <v>45115</v>
      </c>
      <c r="B1226">
        <v>2308794</v>
      </c>
    </row>
    <row r="1227" spans="1:2" hidden="1" x14ac:dyDescent="0.25">
      <c r="A1227" s="1">
        <v>45116</v>
      </c>
      <c r="B1227">
        <v>1776607</v>
      </c>
    </row>
    <row r="1228" spans="1:2" hidden="1" x14ac:dyDescent="0.25">
      <c r="A1228" s="1">
        <v>45117</v>
      </c>
      <c r="B1228">
        <v>3208730</v>
      </c>
    </row>
    <row r="1229" spans="1:2" hidden="1" x14ac:dyDescent="0.25">
      <c r="A1229" s="1">
        <v>45118</v>
      </c>
      <c r="B1229">
        <v>3613670</v>
      </c>
    </row>
    <row r="1230" spans="1:2" hidden="1" x14ac:dyDescent="0.25">
      <c r="A1230" s="1">
        <v>45119</v>
      </c>
      <c r="B1230">
        <v>3696737</v>
      </c>
    </row>
    <row r="1231" spans="1:2" hidden="1" x14ac:dyDescent="0.25">
      <c r="A1231" s="1">
        <v>45120</v>
      </c>
      <c r="B1231">
        <v>3648007</v>
      </c>
    </row>
    <row r="1232" spans="1:2" hidden="1" x14ac:dyDescent="0.25">
      <c r="A1232" s="1">
        <v>45121</v>
      </c>
      <c r="B1232">
        <v>3209393</v>
      </c>
    </row>
    <row r="1233" spans="1:2" hidden="1" x14ac:dyDescent="0.25">
      <c r="A1233" s="1">
        <v>45122</v>
      </c>
      <c r="B1233">
        <v>2326054</v>
      </c>
    </row>
    <row r="1234" spans="1:2" hidden="1" x14ac:dyDescent="0.25">
      <c r="A1234" s="1">
        <v>45123</v>
      </c>
      <c r="B1234">
        <v>1599858</v>
      </c>
    </row>
    <row r="1235" spans="1:2" hidden="1" x14ac:dyDescent="0.25">
      <c r="A1235" s="1">
        <v>45124</v>
      </c>
      <c r="B1235">
        <v>3282092</v>
      </c>
    </row>
    <row r="1236" spans="1:2" hidden="1" x14ac:dyDescent="0.25">
      <c r="A1236" s="1">
        <v>45125</v>
      </c>
      <c r="B1236">
        <v>3584819</v>
      </c>
    </row>
    <row r="1237" spans="1:2" hidden="1" x14ac:dyDescent="0.25">
      <c r="A1237" s="1">
        <v>45126</v>
      </c>
      <c r="B1237">
        <v>3679343</v>
      </c>
    </row>
    <row r="1238" spans="1:2" hidden="1" x14ac:dyDescent="0.25">
      <c r="A1238" s="1">
        <v>45127</v>
      </c>
      <c r="B1238">
        <v>3711017</v>
      </c>
    </row>
    <row r="1239" spans="1:2" hidden="1" x14ac:dyDescent="0.25">
      <c r="A1239" s="1">
        <v>45128</v>
      </c>
      <c r="B1239">
        <v>3227154</v>
      </c>
    </row>
    <row r="1240" spans="1:2" hidden="1" x14ac:dyDescent="0.25">
      <c r="A1240" s="1">
        <v>45129</v>
      </c>
      <c r="B1240">
        <v>2459990</v>
      </c>
    </row>
    <row r="1241" spans="1:2" hidden="1" x14ac:dyDescent="0.25">
      <c r="A1241" s="1">
        <v>45130</v>
      </c>
      <c r="B1241">
        <v>1984503</v>
      </c>
    </row>
    <row r="1242" spans="1:2" hidden="1" x14ac:dyDescent="0.25">
      <c r="A1242" s="1">
        <v>45131</v>
      </c>
      <c r="B1242">
        <v>3255379</v>
      </c>
    </row>
    <row r="1243" spans="1:2" hidden="1" x14ac:dyDescent="0.25">
      <c r="A1243" s="1">
        <v>45132</v>
      </c>
      <c r="B1243">
        <v>3630414</v>
      </c>
    </row>
    <row r="1244" spans="1:2" hidden="1" x14ac:dyDescent="0.25">
      <c r="A1244" s="1">
        <v>45133</v>
      </c>
      <c r="B1244">
        <v>3758378</v>
      </c>
    </row>
    <row r="1245" spans="1:2" hidden="1" x14ac:dyDescent="0.25">
      <c r="A1245" s="1">
        <v>45134</v>
      </c>
      <c r="B1245">
        <v>3580012</v>
      </c>
    </row>
    <row r="1246" spans="1:2" hidden="1" x14ac:dyDescent="0.25">
      <c r="A1246" s="1">
        <v>45135</v>
      </c>
      <c r="B1246">
        <v>3266199</v>
      </c>
    </row>
    <row r="1247" spans="1:2" hidden="1" x14ac:dyDescent="0.25">
      <c r="A1247" s="1">
        <v>45136</v>
      </c>
      <c r="B1247">
        <v>2251524</v>
      </c>
    </row>
    <row r="1248" spans="1:2" hidden="1" x14ac:dyDescent="0.25">
      <c r="A1248" s="1">
        <v>45137</v>
      </c>
      <c r="B1248">
        <v>1952433</v>
      </c>
    </row>
    <row r="1249" spans="1:2" hidden="1" x14ac:dyDescent="0.25">
      <c r="A1249" s="1">
        <v>45138</v>
      </c>
      <c r="B1249">
        <v>3204920</v>
      </c>
    </row>
    <row r="1250" spans="1:2" hidden="1" x14ac:dyDescent="0.25">
      <c r="A1250" s="1">
        <v>45139</v>
      </c>
      <c r="B1250">
        <v>3598379</v>
      </c>
    </row>
    <row r="1251" spans="1:2" hidden="1" x14ac:dyDescent="0.25">
      <c r="A1251" s="1">
        <v>45140</v>
      </c>
      <c r="B1251">
        <v>3640307</v>
      </c>
    </row>
    <row r="1252" spans="1:2" hidden="1" x14ac:dyDescent="0.25">
      <c r="A1252" s="1">
        <v>45141</v>
      </c>
      <c r="B1252">
        <v>3609076</v>
      </c>
    </row>
    <row r="1253" spans="1:2" hidden="1" x14ac:dyDescent="0.25">
      <c r="A1253" s="1">
        <v>45142</v>
      </c>
      <c r="B1253">
        <v>3228510</v>
      </c>
    </row>
    <row r="1254" spans="1:2" hidden="1" x14ac:dyDescent="0.25">
      <c r="A1254" s="1">
        <v>45143</v>
      </c>
      <c r="B1254">
        <v>2364364</v>
      </c>
    </row>
    <row r="1255" spans="1:2" hidden="1" x14ac:dyDescent="0.25">
      <c r="A1255" s="1">
        <v>45144</v>
      </c>
      <c r="B1255">
        <v>1910841</v>
      </c>
    </row>
    <row r="1256" spans="1:2" hidden="1" x14ac:dyDescent="0.25">
      <c r="A1256" s="1">
        <v>45145</v>
      </c>
      <c r="B1256">
        <v>3041001</v>
      </c>
    </row>
    <row r="1257" spans="1:2" hidden="1" x14ac:dyDescent="0.25">
      <c r="A1257" s="1">
        <v>45146</v>
      </c>
      <c r="B1257">
        <v>3510047</v>
      </c>
    </row>
    <row r="1258" spans="1:2" hidden="1" x14ac:dyDescent="0.25">
      <c r="A1258" s="1">
        <v>45147</v>
      </c>
      <c r="B1258">
        <v>3613062</v>
      </c>
    </row>
    <row r="1259" spans="1:2" hidden="1" x14ac:dyDescent="0.25">
      <c r="A1259" s="1">
        <v>45148</v>
      </c>
      <c r="B1259">
        <v>3429304</v>
      </c>
    </row>
    <row r="1260" spans="1:2" hidden="1" x14ac:dyDescent="0.25">
      <c r="A1260" s="1">
        <v>45149</v>
      </c>
      <c r="B1260">
        <v>3311714</v>
      </c>
    </row>
    <row r="1261" spans="1:2" hidden="1" x14ac:dyDescent="0.25">
      <c r="A1261" s="1">
        <v>45150</v>
      </c>
      <c r="B1261">
        <v>2366787</v>
      </c>
    </row>
    <row r="1262" spans="1:2" hidden="1" x14ac:dyDescent="0.25">
      <c r="A1262" s="1">
        <v>45151</v>
      </c>
      <c r="B1262">
        <v>1953558</v>
      </c>
    </row>
    <row r="1263" spans="1:2" hidden="1" x14ac:dyDescent="0.25">
      <c r="A1263" s="1">
        <v>45152</v>
      </c>
      <c r="B1263">
        <v>3092801</v>
      </c>
    </row>
    <row r="1264" spans="1:2" hidden="1" x14ac:dyDescent="0.25">
      <c r="A1264" s="1">
        <v>45153</v>
      </c>
      <c r="B1264">
        <v>3385996</v>
      </c>
    </row>
    <row r="1265" spans="1:2" hidden="1" x14ac:dyDescent="0.25">
      <c r="A1265" s="1">
        <v>45154</v>
      </c>
      <c r="B1265">
        <v>3447648</v>
      </c>
    </row>
    <row r="1266" spans="1:2" hidden="1" x14ac:dyDescent="0.25">
      <c r="A1266" s="1">
        <v>45155</v>
      </c>
      <c r="B1266">
        <v>3385056</v>
      </c>
    </row>
    <row r="1267" spans="1:2" hidden="1" x14ac:dyDescent="0.25">
      <c r="A1267" s="1">
        <v>45156</v>
      </c>
      <c r="B1267">
        <v>3182516</v>
      </c>
    </row>
    <row r="1268" spans="1:2" hidden="1" x14ac:dyDescent="0.25">
      <c r="A1268" s="1">
        <v>45157</v>
      </c>
      <c r="B1268">
        <v>2358962</v>
      </c>
    </row>
    <row r="1269" spans="1:2" hidden="1" x14ac:dyDescent="0.25">
      <c r="A1269" s="1">
        <v>45158</v>
      </c>
      <c r="B1269">
        <v>1870625</v>
      </c>
    </row>
    <row r="1270" spans="1:2" hidden="1" x14ac:dyDescent="0.25">
      <c r="A1270" s="1">
        <v>45159</v>
      </c>
      <c r="B1270">
        <v>2971166</v>
      </c>
    </row>
    <row r="1271" spans="1:2" hidden="1" x14ac:dyDescent="0.25">
      <c r="A1271" s="1">
        <v>45160</v>
      </c>
      <c r="B1271">
        <v>3352769</v>
      </c>
    </row>
    <row r="1272" spans="1:2" hidden="1" x14ac:dyDescent="0.25">
      <c r="A1272" s="1">
        <v>45161</v>
      </c>
      <c r="B1272">
        <v>3412842</v>
      </c>
    </row>
    <row r="1273" spans="1:2" hidden="1" x14ac:dyDescent="0.25">
      <c r="A1273" s="1">
        <v>45162</v>
      </c>
      <c r="B1273">
        <v>3297927</v>
      </c>
    </row>
    <row r="1274" spans="1:2" hidden="1" x14ac:dyDescent="0.25">
      <c r="A1274" s="1">
        <v>45163</v>
      </c>
      <c r="B1274">
        <v>3034255</v>
      </c>
    </row>
    <row r="1275" spans="1:2" hidden="1" x14ac:dyDescent="0.25">
      <c r="A1275" s="1">
        <v>45164</v>
      </c>
      <c r="B1275">
        <v>2281885</v>
      </c>
    </row>
    <row r="1276" spans="1:2" hidden="1" x14ac:dyDescent="0.25">
      <c r="A1276" s="1">
        <v>45165</v>
      </c>
      <c r="B1276">
        <v>1909806</v>
      </c>
    </row>
    <row r="1277" spans="1:2" hidden="1" x14ac:dyDescent="0.25">
      <c r="A1277" s="1">
        <v>45166</v>
      </c>
      <c r="B1277">
        <v>3121505</v>
      </c>
    </row>
    <row r="1278" spans="1:2" hidden="1" x14ac:dyDescent="0.25">
      <c r="A1278" s="1">
        <v>45167</v>
      </c>
      <c r="B1278">
        <v>3401088</v>
      </c>
    </row>
    <row r="1279" spans="1:2" hidden="1" x14ac:dyDescent="0.25">
      <c r="A1279" s="1">
        <v>45168</v>
      </c>
      <c r="B1279">
        <v>3462970</v>
      </c>
    </row>
    <row r="1280" spans="1:2" hidden="1" x14ac:dyDescent="0.25">
      <c r="A1280" s="1">
        <v>45169</v>
      </c>
      <c r="B1280">
        <v>3450532</v>
      </c>
    </row>
    <row r="1281" spans="1:2" hidden="1" x14ac:dyDescent="0.25">
      <c r="A1281" s="1">
        <v>45170</v>
      </c>
      <c r="B1281">
        <v>3196284</v>
      </c>
    </row>
    <row r="1282" spans="1:2" hidden="1" x14ac:dyDescent="0.25">
      <c r="A1282" s="1">
        <v>45171</v>
      </c>
      <c r="B1282">
        <v>2307416</v>
      </c>
    </row>
    <row r="1283" spans="1:2" hidden="1" x14ac:dyDescent="0.25">
      <c r="A1283" s="1">
        <v>45172</v>
      </c>
      <c r="B1283">
        <v>2013506</v>
      </c>
    </row>
    <row r="1284" spans="1:2" hidden="1" x14ac:dyDescent="0.25">
      <c r="A1284" s="1">
        <v>45173</v>
      </c>
      <c r="B1284">
        <v>1879819</v>
      </c>
    </row>
    <row r="1285" spans="1:2" hidden="1" x14ac:dyDescent="0.25">
      <c r="A1285" s="1">
        <v>45174</v>
      </c>
      <c r="B1285">
        <v>3483755</v>
      </c>
    </row>
    <row r="1286" spans="1:2" hidden="1" x14ac:dyDescent="0.25">
      <c r="A1286" s="1">
        <v>45175</v>
      </c>
      <c r="B1286">
        <v>3712071</v>
      </c>
    </row>
    <row r="1287" spans="1:2" hidden="1" x14ac:dyDescent="0.25">
      <c r="A1287" s="1">
        <v>45176</v>
      </c>
      <c r="B1287">
        <v>3867746</v>
      </c>
    </row>
    <row r="1288" spans="1:2" hidden="1" x14ac:dyDescent="0.25">
      <c r="A1288" s="1">
        <v>45177</v>
      </c>
      <c r="B1288">
        <v>3609701</v>
      </c>
    </row>
    <row r="1289" spans="1:2" hidden="1" x14ac:dyDescent="0.25">
      <c r="A1289" s="1">
        <v>45178</v>
      </c>
      <c r="B1289">
        <v>2425515</v>
      </c>
    </row>
    <row r="1290" spans="1:2" hidden="1" x14ac:dyDescent="0.25">
      <c r="A1290" s="1">
        <v>45179</v>
      </c>
      <c r="B1290">
        <v>1822230</v>
      </c>
    </row>
    <row r="1291" spans="1:2" hidden="1" x14ac:dyDescent="0.25">
      <c r="A1291" s="1">
        <v>45180</v>
      </c>
      <c r="B1291">
        <v>3596538</v>
      </c>
    </row>
    <row r="1292" spans="1:2" hidden="1" x14ac:dyDescent="0.25">
      <c r="A1292" s="1">
        <v>45181</v>
      </c>
      <c r="B1292">
        <v>4014480</v>
      </c>
    </row>
    <row r="1293" spans="1:2" hidden="1" x14ac:dyDescent="0.25">
      <c r="A1293" s="1">
        <v>45182</v>
      </c>
      <c r="B1293">
        <v>3938516</v>
      </c>
    </row>
    <row r="1294" spans="1:2" hidden="1" x14ac:dyDescent="0.25">
      <c r="A1294" s="1">
        <v>45183</v>
      </c>
      <c r="B1294">
        <v>4045169</v>
      </c>
    </row>
    <row r="1295" spans="1:2" hidden="1" x14ac:dyDescent="0.25">
      <c r="A1295" s="1">
        <v>45184</v>
      </c>
      <c r="B1295">
        <v>3694845</v>
      </c>
    </row>
    <row r="1296" spans="1:2" hidden="1" x14ac:dyDescent="0.25">
      <c r="A1296" s="1">
        <v>45185</v>
      </c>
      <c r="B1296">
        <v>2446139</v>
      </c>
    </row>
    <row r="1297" spans="1:2" hidden="1" x14ac:dyDescent="0.25">
      <c r="A1297" s="1">
        <v>45186</v>
      </c>
      <c r="B1297">
        <v>1988003</v>
      </c>
    </row>
    <row r="1298" spans="1:2" hidden="1" x14ac:dyDescent="0.25">
      <c r="A1298" s="1">
        <v>45187</v>
      </c>
      <c r="B1298">
        <v>3539047</v>
      </c>
    </row>
    <row r="1299" spans="1:2" hidden="1" x14ac:dyDescent="0.25">
      <c r="A1299" s="1">
        <v>45188</v>
      </c>
      <c r="B1299">
        <v>4140301</v>
      </c>
    </row>
    <row r="1300" spans="1:2" hidden="1" x14ac:dyDescent="0.25">
      <c r="A1300" s="1">
        <v>45189</v>
      </c>
      <c r="B1300">
        <v>4179861</v>
      </c>
    </row>
    <row r="1301" spans="1:2" hidden="1" x14ac:dyDescent="0.25">
      <c r="A1301" s="1">
        <v>45190</v>
      </c>
      <c r="B1301">
        <v>4139288</v>
      </c>
    </row>
    <row r="1302" spans="1:2" hidden="1" x14ac:dyDescent="0.25">
      <c r="A1302" s="1">
        <v>45191</v>
      </c>
      <c r="B1302">
        <v>3840412</v>
      </c>
    </row>
    <row r="1303" spans="1:2" hidden="1" x14ac:dyDescent="0.25">
      <c r="A1303" s="1">
        <v>45192</v>
      </c>
      <c r="B1303">
        <v>2116140</v>
      </c>
    </row>
    <row r="1304" spans="1:2" hidden="1" x14ac:dyDescent="0.25">
      <c r="A1304" s="1">
        <v>45193</v>
      </c>
      <c r="B1304">
        <v>1701656</v>
      </c>
    </row>
    <row r="1305" spans="1:2" hidden="1" x14ac:dyDescent="0.25">
      <c r="A1305" s="1">
        <v>45194</v>
      </c>
      <c r="B1305">
        <v>2885921</v>
      </c>
    </row>
    <row r="1306" spans="1:2" hidden="1" x14ac:dyDescent="0.25">
      <c r="A1306" s="1">
        <v>45195</v>
      </c>
      <c r="B1306">
        <v>3946624</v>
      </c>
    </row>
    <row r="1307" spans="1:2" hidden="1" x14ac:dyDescent="0.25">
      <c r="A1307" s="1">
        <v>45196</v>
      </c>
      <c r="B1307">
        <v>4074930</v>
      </c>
    </row>
    <row r="1308" spans="1:2" hidden="1" x14ac:dyDescent="0.25">
      <c r="A1308" s="1">
        <v>45197</v>
      </c>
      <c r="B1308">
        <v>4051444</v>
      </c>
    </row>
    <row r="1309" spans="1:2" hidden="1" x14ac:dyDescent="0.25">
      <c r="A1309" s="1">
        <v>45198</v>
      </c>
      <c r="B1309">
        <v>2467295</v>
      </c>
    </row>
    <row r="1310" spans="1:2" hidden="1" x14ac:dyDescent="0.25">
      <c r="A1310" s="1">
        <v>45199</v>
      </c>
      <c r="B1310">
        <v>2205573</v>
      </c>
    </row>
    <row r="1311" spans="1:2" hidden="1" x14ac:dyDescent="0.25">
      <c r="A1311" s="1">
        <v>45200</v>
      </c>
      <c r="B1311">
        <v>1995361</v>
      </c>
    </row>
    <row r="1312" spans="1:2" hidden="1" x14ac:dyDescent="0.25">
      <c r="A1312" s="1">
        <v>45201</v>
      </c>
      <c r="B1312">
        <v>3649389</v>
      </c>
    </row>
    <row r="1313" spans="1:2" hidden="1" x14ac:dyDescent="0.25">
      <c r="A1313" s="1">
        <v>45202</v>
      </c>
      <c r="B1313">
        <v>4008201</v>
      </c>
    </row>
    <row r="1314" spans="1:2" hidden="1" x14ac:dyDescent="0.25">
      <c r="A1314" s="1">
        <v>45203</v>
      </c>
      <c r="B1314">
        <v>4026878</v>
      </c>
    </row>
    <row r="1315" spans="1:2" hidden="1" x14ac:dyDescent="0.25">
      <c r="A1315" s="1">
        <v>45204</v>
      </c>
      <c r="B1315">
        <v>4030304</v>
      </c>
    </row>
    <row r="1316" spans="1:2" hidden="1" x14ac:dyDescent="0.25">
      <c r="A1316" s="1">
        <v>45205</v>
      </c>
      <c r="B1316">
        <v>3639729</v>
      </c>
    </row>
    <row r="1317" spans="1:2" hidden="1" x14ac:dyDescent="0.25">
      <c r="A1317" s="1">
        <v>45206</v>
      </c>
      <c r="B1317">
        <v>2199478</v>
      </c>
    </row>
    <row r="1318" spans="1:2" hidden="1" x14ac:dyDescent="0.25">
      <c r="A1318" s="1">
        <v>45207</v>
      </c>
      <c r="B1318">
        <v>2044534</v>
      </c>
    </row>
    <row r="1319" spans="1:2" hidden="1" x14ac:dyDescent="0.25">
      <c r="A1319" s="1">
        <v>45208</v>
      </c>
      <c r="B1319">
        <v>2833654</v>
      </c>
    </row>
    <row r="1320" spans="1:2" hidden="1" x14ac:dyDescent="0.25">
      <c r="A1320" s="1">
        <v>45209</v>
      </c>
      <c r="B1320">
        <v>3954925</v>
      </c>
    </row>
    <row r="1321" spans="1:2" hidden="1" x14ac:dyDescent="0.25">
      <c r="A1321" s="1">
        <v>45210</v>
      </c>
      <c r="B1321">
        <v>4056504</v>
      </c>
    </row>
    <row r="1322" spans="1:2" hidden="1" x14ac:dyDescent="0.25">
      <c r="A1322" s="1">
        <v>45211</v>
      </c>
      <c r="B1322">
        <v>4104598</v>
      </c>
    </row>
    <row r="1323" spans="1:2" hidden="1" x14ac:dyDescent="0.25">
      <c r="A1323" s="1">
        <v>45212</v>
      </c>
      <c r="B1323">
        <v>3560964</v>
      </c>
    </row>
    <row r="1324" spans="1:2" hidden="1" x14ac:dyDescent="0.25">
      <c r="A1324" s="1">
        <v>45213</v>
      </c>
      <c r="B1324">
        <v>2219786</v>
      </c>
    </row>
    <row r="1325" spans="1:2" hidden="1" x14ac:dyDescent="0.25">
      <c r="A1325" s="1">
        <v>45214</v>
      </c>
      <c r="B1325">
        <v>2013096</v>
      </c>
    </row>
    <row r="1326" spans="1:2" hidden="1" x14ac:dyDescent="0.25">
      <c r="A1326" s="1">
        <v>45215</v>
      </c>
      <c r="B1326">
        <v>3661144</v>
      </c>
    </row>
    <row r="1327" spans="1:2" hidden="1" x14ac:dyDescent="0.25">
      <c r="A1327" s="1">
        <v>45216</v>
      </c>
      <c r="B1327">
        <v>4021342</v>
      </c>
    </row>
    <row r="1328" spans="1:2" hidden="1" x14ac:dyDescent="0.25">
      <c r="A1328" s="1">
        <v>45217</v>
      </c>
      <c r="B1328">
        <v>4074460</v>
      </c>
    </row>
    <row r="1329" spans="1:2" hidden="1" x14ac:dyDescent="0.25">
      <c r="A1329" s="1">
        <v>45218</v>
      </c>
      <c r="B1329">
        <v>4121563</v>
      </c>
    </row>
    <row r="1330" spans="1:2" hidden="1" x14ac:dyDescent="0.25">
      <c r="A1330" s="1">
        <v>45219</v>
      </c>
      <c r="B1330">
        <v>3616336</v>
      </c>
    </row>
    <row r="1331" spans="1:2" hidden="1" x14ac:dyDescent="0.25">
      <c r="A1331" s="1">
        <v>45220</v>
      </c>
      <c r="B1331">
        <v>2438387</v>
      </c>
    </row>
    <row r="1332" spans="1:2" hidden="1" x14ac:dyDescent="0.25">
      <c r="A1332" s="1">
        <v>45221</v>
      </c>
      <c r="B1332">
        <v>1983271</v>
      </c>
    </row>
    <row r="1333" spans="1:2" hidden="1" x14ac:dyDescent="0.25">
      <c r="A1333" s="1">
        <v>45222</v>
      </c>
      <c r="B1333">
        <v>3667240</v>
      </c>
    </row>
    <row r="1334" spans="1:2" hidden="1" x14ac:dyDescent="0.25">
      <c r="A1334" s="1">
        <v>45223</v>
      </c>
      <c r="B1334">
        <v>4040571</v>
      </c>
    </row>
    <row r="1335" spans="1:2" hidden="1" x14ac:dyDescent="0.25">
      <c r="A1335" s="1">
        <v>45224</v>
      </c>
      <c r="B1335">
        <v>4120011</v>
      </c>
    </row>
    <row r="1336" spans="1:2" hidden="1" x14ac:dyDescent="0.25">
      <c r="A1336" s="1">
        <v>45225</v>
      </c>
      <c r="B1336">
        <v>4142420</v>
      </c>
    </row>
    <row r="1337" spans="1:2" hidden="1" x14ac:dyDescent="0.25">
      <c r="A1337" s="1">
        <v>45226</v>
      </c>
      <c r="B1337">
        <v>3853546</v>
      </c>
    </row>
    <row r="1338" spans="1:2" hidden="1" x14ac:dyDescent="0.25">
      <c r="A1338" s="1">
        <v>45227</v>
      </c>
      <c r="B1338">
        <v>2743759</v>
      </c>
    </row>
    <row r="1339" spans="1:2" hidden="1" x14ac:dyDescent="0.25">
      <c r="A1339" s="1">
        <v>45228</v>
      </c>
      <c r="B1339">
        <v>1834459</v>
      </c>
    </row>
    <row r="1340" spans="1:2" hidden="1" x14ac:dyDescent="0.25">
      <c r="A1340" s="1">
        <v>45229</v>
      </c>
      <c r="B1340">
        <v>3623778</v>
      </c>
    </row>
    <row r="1341" spans="1:2" hidden="1" x14ac:dyDescent="0.25">
      <c r="A1341" s="1">
        <v>45230</v>
      </c>
      <c r="B1341">
        <v>4016482</v>
      </c>
    </row>
    <row r="1342" spans="1:2" hidden="1" x14ac:dyDescent="0.25">
      <c r="A1342" s="1">
        <v>45231</v>
      </c>
      <c r="B1342">
        <v>4043524</v>
      </c>
    </row>
    <row r="1343" spans="1:2" hidden="1" x14ac:dyDescent="0.25">
      <c r="A1343" s="1">
        <v>45232</v>
      </c>
      <c r="B1343">
        <v>4082807</v>
      </c>
    </row>
    <row r="1344" spans="1:2" hidden="1" x14ac:dyDescent="0.25">
      <c r="A1344" s="1">
        <v>45233</v>
      </c>
      <c r="B1344">
        <v>3808235</v>
      </c>
    </row>
    <row r="1345" spans="1:2" hidden="1" x14ac:dyDescent="0.25">
      <c r="A1345" s="1">
        <v>45234</v>
      </c>
      <c r="B1345">
        <v>2588115</v>
      </c>
    </row>
    <row r="1346" spans="1:2" hidden="1" x14ac:dyDescent="0.25">
      <c r="A1346" s="1">
        <v>45235</v>
      </c>
      <c r="B1346">
        <v>2310457</v>
      </c>
    </row>
    <row r="1347" spans="1:2" hidden="1" x14ac:dyDescent="0.25">
      <c r="A1347" s="1">
        <v>45236</v>
      </c>
      <c r="B1347">
        <v>3686141</v>
      </c>
    </row>
    <row r="1348" spans="1:2" hidden="1" x14ac:dyDescent="0.25">
      <c r="A1348" s="1">
        <v>45237</v>
      </c>
      <c r="B1348">
        <v>3655078</v>
      </c>
    </row>
    <row r="1349" spans="1:2" hidden="1" x14ac:dyDescent="0.25">
      <c r="A1349" s="1">
        <v>45238</v>
      </c>
      <c r="B1349">
        <v>4066029</v>
      </c>
    </row>
    <row r="1350" spans="1:2" hidden="1" x14ac:dyDescent="0.25">
      <c r="A1350" s="1">
        <v>45239</v>
      </c>
      <c r="B1350">
        <v>4020939</v>
      </c>
    </row>
    <row r="1351" spans="1:2" hidden="1" x14ac:dyDescent="0.25">
      <c r="A1351" s="1">
        <v>45240</v>
      </c>
      <c r="B1351">
        <v>3611367</v>
      </c>
    </row>
    <row r="1352" spans="1:2" hidden="1" x14ac:dyDescent="0.25">
      <c r="A1352" s="1">
        <v>45241</v>
      </c>
      <c r="B1352">
        <v>2588540</v>
      </c>
    </row>
    <row r="1353" spans="1:2" hidden="1" x14ac:dyDescent="0.25">
      <c r="A1353" s="1">
        <v>45242</v>
      </c>
      <c r="B1353">
        <v>1947270</v>
      </c>
    </row>
    <row r="1354" spans="1:2" hidden="1" x14ac:dyDescent="0.25">
      <c r="A1354" s="1">
        <v>45243</v>
      </c>
      <c r="B1354">
        <v>3597029</v>
      </c>
    </row>
    <row r="1355" spans="1:2" hidden="1" x14ac:dyDescent="0.25">
      <c r="A1355" s="1">
        <v>45244</v>
      </c>
      <c r="B1355">
        <v>3991767</v>
      </c>
    </row>
    <row r="1356" spans="1:2" hidden="1" x14ac:dyDescent="0.25">
      <c r="A1356" s="1">
        <v>45245</v>
      </c>
      <c r="B1356">
        <v>4036442</v>
      </c>
    </row>
    <row r="1357" spans="1:2" hidden="1" x14ac:dyDescent="0.25">
      <c r="A1357" s="1">
        <v>45246</v>
      </c>
      <c r="B1357">
        <v>4048862</v>
      </c>
    </row>
    <row r="1358" spans="1:2" hidden="1" x14ac:dyDescent="0.25">
      <c r="A1358" s="1">
        <v>45247</v>
      </c>
      <c r="B1358">
        <v>3741391</v>
      </c>
    </row>
    <row r="1359" spans="1:2" hidden="1" x14ac:dyDescent="0.25">
      <c r="A1359" s="1">
        <v>45248</v>
      </c>
      <c r="B1359">
        <v>2477547</v>
      </c>
    </row>
    <row r="1360" spans="1:2" hidden="1" x14ac:dyDescent="0.25">
      <c r="A1360" s="1">
        <v>45249</v>
      </c>
      <c r="B1360">
        <v>1943926</v>
      </c>
    </row>
    <row r="1361" spans="1:2" hidden="1" x14ac:dyDescent="0.25">
      <c r="A1361" s="1">
        <v>45250</v>
      </c>
      <c r="B1361">
        <v>3647283</v>
      </c>
    </row>
    <row r="1362" spans="1:2" hidden="1" x14ac:dyDescent="0.25">
      <c r="A1362" s="1">
        <v>45251</v>
      </c>
      <c r="B1362">
        <v>3774952</v>
      </c>
    </row>
    <row r="1363" spans="1:2" hidden="1" x14ac:dyDescent="0.25">
      <c r="A1363" s="1">
        <v>45252</v>
      </c>
      <c r="B1363">
        <v>3378351</v>
      </c>
    </row>
    <row r="1364" spans="1:2" hidden="1" x14ac:dyDescent="0.25">
      <c r="A1364" s="1">
        <v>45253</v>
      </c>
      <c r="B1364">
        <v>1628385</v>
      </c>
    </row>
    <row r="1365" spans="1:2" hidden="1" x14ac:dyDescent="0.25">
      <c r="A1365" s="1">
        <v>45254</v>
      </c>
      <c r="B1365">
        <v>2457591</v>
      </c>
    </row>
    <row r="1366" spans="1:2" hidden="1" x14ac:dyDescent="0.25">
      <c r="A1366" s="1">
        <v>45255</v>
      </c>
      <c r="B1366">
        <v>2123590</v>
      </c>
    </row>
    <row r="1367" spans="1:2" hidden="1" x14ac:dyDescent="0.25">
      <c r="A1367" s="1">
        <v>45256</v>
      </c>
      <c r="B1367">
        <v>1686490</v>
      </c>
    </row>
    <row r="1368" spans="1:2" hidden="1" x14ac:dyDescent="0.25">
      <c r="A1368" s="1">
        <v>45257</v>
      </c>
      <c r="B1368">
        <v>3523494</v>
      </c>
    </row>
    <row r="1369" spans="1:2" hidden="1" x14ac:dyDescent="0.25">
      <c r="A1369" s="1">
        <v>45258</v>
      </c>
      <c r="B1369">
        <v>3916476</v>
      </c>
    </row>
    <row r="1370" spans="1:2" hidden="1" x14ac:dyDescent="0.25">
      <c r="A1370" s="1">
        <v>45259</v>
      </c>
      <c r="B1370">
        <v>4032882</v>
      </c>
    </row>
    <row r="1371" spans="1:2" hidden="1" x14ac:dyDescent="0.25">
      <c r="A1371" s="1">
        <v>45260</v>
      </c>
      <c r="B1371">
        <v>4072271</v>
      </c>
    </row>
    <row r="1372" spans="1:2" hidden="1" x14ac:dyDescent="0.25">
      <c r="A1372" s="1">
        <v>45261</v>
      </c>
      <c r="B1372">
        <v>3723171</v>
      </c>
    </row>
    <row r="1373" spans="1:2" hidden="1" x14ac:dyDescent="0.25">
      <c r="A1373" s="1">
        <v>45262</v>
      </c>
      <c r="B1373">
        <v>2748170</v>
      </c>
    </row>
    <row r="1374" spans="1:2" hidden="1" x14ac:dyDescent="0.25">
      <c r="A1374" s="1">
        <v>45263</v>
      </c>
      <c r="B1374">
        <v>1827959</v>
      </c>
    </row>
    <row r="1375" spans="1:2" hidden="1" x14ac:dyDescent="0.25">
      <c r="A1375" s="1">
        <v>45264</v>
      </c>
      <c r="B1375">
        <v>3709458</v>
      </c>
    </row>
    <row r="1376" spans="1:2" hidden="1" x14ac:dyDescent="0.25">
      <c r="A1376" s="1">
        <v>45265</v>
      </c>
      <c r="B1376">
        <v>3991835</v>
      </c>
    </row>
    <row r="1377" spans="1:2" hidden="1" x14ac:dyDescent="0.25">
      <c r="A1377" s="1">
        <v>45266</v>
      </c>
      <c r="B1377">
        <v>4116059</v>
      </c>
    </row>
    <row r="1378" spans="1:2" hidden="1" x14ac:dyDescent="0.25">
      <c r="A1378" s="1">
        <v>45267</v>
      </c>
      <c r="B1378">
        <v>4088438</v>
      </c>
    </row>
    <row r="1379" spans="1:2" hidden="1" x14ac:dyDescent="0.25">
      <c r="A1379" s="1">
        <v>45268</v>
      </c>
      <c r="B1379">
        <v>3863961</v>
      </c>
    </row>
    <row r="1380" spans="1:2" hidden="1" x14ac:dyDescent="0.25">
      <c r="A1380" s="1">
        <v>45269</v>
      </c>
      <c r="B1380">
        <v>2922085</v>
      </c>
    </row>
    <row r="1381" spans="1:2" hidden="1" x14ac:dyDescent="0.25">
      <c r="A1381" s="1">
        <v>45270</v>
      </c>
      <c r="B1381">
        <v>1838048</v>
      </c>
    </row>
    <row r="1382" spans="1:2" hidden="1" x14ac:dyDescent="0.25">
      <c r="A1382" s="1">
        <v>45271</v>
      </c>
      <c r="B1382">
        <v>3642743</v>
      </c>
    </row>
    <row r="1383" spans="1:2" hidden="1" x14ac:dyDescent="0.25">
      <c r="A1383" s="1">
        <v>45272</v>
      </c>
      <c r="B1383">
        <v>4051574</v>
      </c>
    </row>
    <row r="1384" spans="1:2" hidden="1" x14ac:dyDescent="0.25">
      <c r="A1384" s="1">
        <v>45273</v>
      </c>
      <c r="B1384">
        <v>4067457</v>
      </c>
    </row>
    <row r="1385" spans="1:2" hidden="1" x14ac:dyDescent="0.25">
      <c r="A1385" s="1">
        <v>45274</v>
      </c>
      <c r="B1385">
        <v>4122091</v>
      </c>
    </row>
    <row r="1386" spans="1:2" hidden="1" x14ac:dyDescent="0.25">
      <c r="A1386" s="1">
        <v>45275</v>
      </c>
      <c r="B1386">
        <v>3845234</v>
      </c>
    </row>
    <row r="1387" spans="1:2" hidden="1" x14ac:dyDescent="0.25">
      <c r="A1387" s="1">
        <v>45276</v>
      </c>
      <c r="B1387">
        <v>2866544</v>
      </c>
    </row>
    <row r="1388" spans="1:2" hidden="1" x14ac:dyDescent="0.25">
      <c r="A1388" s="1">
        <v>45277</v>
      </c>
      <c r="B1388">
        <v>1954707</v>
      </c>
    </row>
    <row r="1389" spans="1:2" hidden="1" x14ac:dyDescent="0.25">
      <c r="A1389" s="1">
        <v>45278</v>
      </c>
      <c r="B1389">
        <v>3314782</v>
      </c>
    </row>
    <row r="1390" spans="1:2" hidden="1" x14ac:dyDescent="0.25">
      <c r="A1390" s="1">
        <v>45279</v>
      </c>
      <c r="B1390">
        <v>3912934</v>
      </c>
    </row>
    <row r="1391" spans="1:2" hidden="1" x14ac:dyDescent="0.25">
      <c r="A1391" s="1">
        <v>45280</v>
      </c>
      <c r="B1391">
        <v>3838407</v>
      </c>
    </row>
    <row r="1392" spans="1:2" hidden="1" x14ac:dyDescent="0.25">
      <c r="A1392" s="1">
        <v>45281</v>
      </c>
      <c r="B1392">
        <v>3675448</v>
      </c>
    </row>
    <row r="1393" spans="1:2" hidden="1" x14ac:dyDescent="0.25">
      <c r="A1393" s="1">
        <v>45282</v>
      </c>
      <c r="B1393">
        <v>3372318</v>
      </c>
    </row>
    <row r="1394" spans="1:2" hidden="1" x14ac:dyDescent="0.25">
      <c r="A1394" s="1">
        <v>45283</v>
      </c>
      <c r="B1394">
        <v>2244175</v>
      </c>
    </row>
    <row r="1395" spans="1:2" hidden="1" x14ac:dyDescent="0.25">
      <c r="A1395" s="1">
        <v>45284</v>
      </c>
      <c r="B1395">
        <v>1657096</v>
      </c>
    </row>
    <row r="1396" spans="1:2" hidden="1" x14ac:dyDescent="0.25">
      <c r="A1396" s="1">
        <v>45285</v>
      </c>
      <c r="B1396">
        <v>1273729</v>
      </c>
    </row>
    <row r="1397" spans="1:2" hidden="1" x14ac:dyDescent="0.25">
      <c r="A1397" s="1">
        <v>45286</v>
      </c>
      <c r="B1397">
        <v>2668642</v>
      </c>
    </row>
    <row r="1398" spans="1:2" hidden="1" x14ac:dyDescent="0.25">
      <c r="A1398" s="1">
        <v>45287</v>
      </c>
      <c r="B1398">
        <v>2912007</v>
      </c>
    </row>
    <row r="1399" spans="1:2" hidden="1" x14ac:dyDescent="0.25">
      <c r="A1399" s="1">
        <v>45288</v>
      </c>
      <c r="B1399">
        <v>3064841</v>
      </c>
    </row>
    <row r="1400" spans="1:2" hidden="1" x14ac:dyDescent="0.25">
      <c r="A1400" s="1">
        <v>45289</v>
      </c>
      <c r="B1400">
        <v>3198885</v>
      </c>
    </row>
    <row r="1401" spans="1:2" hidden="1" x14ac:dyDescent="0.25">
      <c r="A1401" s="1">
        <v>45290</v>
      </c>
      <c r="B1401">
        <v>2440211</v>
      </c>
    </row>
    <row r="1402" spans="1:2" hidden="1" x14ac:dyDescent="0.25">
      <c r="A1402" s="1">
        <v>45291</v>
      </c>
      <c r="B1402">
        <v>1934651</v>
      </c>
    </row>
    <row r="1403" spans="1:2" hidden="1" x14ac:dyDescent="0.25">
      <c r="A1403" s="1">
        <v>45292</v>
      </c>
      <c r="B1403">
        <v>1648734</v>
      </c>
    </row>
    <row r="1404" spans="1:2" hidden="1" x14ac:dyDescent="0.25">
      <c r="A1404" s="1">
        <v>45293</v>
      </c>
      <c r="B1404">
        <v>3290639</v>
      </c>
    </row>
    <row r="1405" spans="1:2" hidden="1" x14ac:dyDescent="0.25">
      <c r="A1405" s="1">
        <v>45294</v>
      </c>
      <c r="B1405">
        <v>3555082</v>
      </c>
    </row>
    <row r="1406" spans="1:2" hidden="1" x14ac:dyDescent="0.25">
      <c r="A1406" s="1">
        <v>45295</v>
      </c>
      <c r="B1406">
        <v>3560703</v>
      </c>
    </row>
    <row r="1407" spans="1:2" hidden="1" x14ac:dyDescent="0.25">
      <c r="A1407" s="1">
        <v>45296</v>
      </c>
      <c r="B1407">
        <v>3263064</v>
      </c>
    </row>
    <row r="1408" spans="1:2" hidden="1" x14ac:dyDescent="0.25">
      <c r="A1408" s="1">
        <v>45297</v>
      </c>
      <c r="B1408">
        <v>1942458</v>
      </c>
    </row>
    <row r="1409" spans="1:2" hidden="1" x14ac:dyDescent="0.25">
      <c r="A1409" s="1">
        <v>45298</v>
      </c>
      <c r="B1409">
        <v>1472438</v>
      </c>
    </row>
    <row r="1410" spans="1:2" hidden="1" x14ac:dyDescent="0.25">
      <c r="A1410" s="1">
        <v>45299</v>
      </c>
      <c r="B1410">
        <v>3303727</v>
      </c>
    </row>
    <row r="1411" spans="1:2" hidden="1" x14ac:dyDescent="0.25">
      <c r="A1411" s="1">
        <v>45300</v>
      </c>
      <c r="B1411">
        <v>3353192</v>
      </c>
    </row>
    <row r="1412" spans="1:2" hidden="1" x14ac:dyDescent="0.25">
      <c r="A1412" s="1">
        <v>45301</v>
      </c>
      <c r="B1412">
        <v>3557166</v>
      </c>
    </row>
    <row r="1413" spans="1:2" hidden="1" x14ac:dyDescent="0.25">
      <c r="A1413" s="1">
        <v>45302</v>
      </c>
      <c r="B1413">
        <v>3688916</v>
      </c>
    </row>
    <row r="1414" spans="1:2" hidden="1" x14ac:dyDescent="0.25">
      <c r="A1414" s="1">
        <v>45303</v>
      </c>
      <c r="B1414">
        <v>3365791</v>
      </c>
    </row>
    <row r="1415" spans="1:2" hidden="1" x14ac:dyDescent="0.25">
      <c r="A1415" s="1">
        <v>45304</v>
      </c>
      <c r="B1415">
        <v>2167383</v>
      </c>
    </row>
    <row r="1416" spans="1:2" hidden="1" x14ac:dyDescent="0.25">
      <c r="A1416" s="1">
        <v>45305</v>
      </c>
      <c r="B1416">
        <v>1743556</v>
      </c>
    </row>
    <row r="1417" spans="1:2" hidden="1" x14ac:dyDescent="0.25">
      <c r="A1417" s="1">
        <v>45306</v>
      </c>
      <c r="B1417">
        <v>2169917</v>
      </c>
    </row>
    <row r="1418" spans="1:2" hidden="1" x14ac:dyDescent="0.25">
      <c r="A1418" s="1">
        <v>45307</v>
      </c>
      <c r="B1418">
        <v>3235935</v>
      </c>
    </row>
    <row r="1419" spans="1:2" hidden="1" x14ac:dyDescent="0.25">
      <c r="A1419" s="1">
        <v>45308</v>
      </c>
      <c r="B1419">
        <v>3616923</v>
      </c>
    </row>
    <row r="1420" spans="1:2" hidden="1" x14ac:dyDescent="0.25">
      <c r="A1420" s="1">
        <v>45309</v>
      </c>
      <c r="B1420">
        <v>3655850</v>
      </c>
    </row>
    <row r="1421" spans="1:2" hidden="1" x14ac:dyDescent="0.25">
      <c r="A1421" s="1">
        <v>45310</v>
      </c>
      <c r="B1421">
        <v>3176408</v>
      </c>
    </row>
    <row r="1422" spans="1:2" hidden="1" x14ac:dyDescent="0.25">
      <c r="A1422" s="1">
        <v>45311</v>
      </c>
      <c r="B1422">
        <v>2024041</v>
      </c>
    </row>
    <row r="1423" spans="1:2" hidden="1" x14ac:dyDescent="0.25">
      <c r="A1423" s="1">
        <v>45312</v>
      </c>
      <c r="B1423">
        <v>1576126</v>
      </c>
    </row>
    <row r="1424" spans="1:2" hidden="1" x14ac:dyDescent="0.25">
      <c r="A1424" s="1">
        <v>45313</v>
      </c>
      <c r="B1424">
        <v>3305387</v>
      </c>
    </row>
    <row r="1425" spans="1:2" hidden="1" x14ac:dyDescent="0.25">
      <c r="A1425" s="1">
        <v>45314</v>
      </c>
      <c r="B1425">
        <v>3652488</v>
      </c>
    </row>
    <row r="1426" spans="1:2" hidden="1" x14ac:dyDescent="0.25">
      <c r="A1426" s="1">
        <v>45315</v>
      </c>
      <c r="B1426">
        <v>3666907</v>
      </c>
    </row>
    <row r="1427" spans="1:2" hidden="1" x14ac:dyDescent="0.25">
      <c r="A1427" s="1">
        <v>45316</v>
      </c>
      <c r="B1427">
        <v>3681867</v>
      </c>
    </row>
    <row r="1428" spans="1:2" hidden="1" x14ac:dyDescent="0.25">
      <c r="A1428" s="1">
        <v>45317</v>
      </c>
      <c r="B1428">
        <v>3380816</v>
      </c>
    </row>
    <row r="1429" spans="1:2" hidden="1" x14ac:dyDescent="0.25">
      <c r="A1429" s="1">
        <v>45318</v>
      </c>
      <c r="B1429">
        <v>2283244</v>
      </c>
    </row>
    <row r="1430" spans="1:2" hidden="1" x14ac:dyDescent="0.25">
      <c r="A1430" s="1">
        <v>45319</v>
      </c>
      <c r="B1430">
        <v>1549077</v>
      </c>
    </row>
    <row r="1431" spans="1:2" hidden="1" x14ac:dyDescent="0.25">
      <c r="A1431" s="1">
        <v>45320</v>
      </c>
      <c r="B1431">
        <v>3297571</v>
      </c>
    </row>
    <row r="1432" spans="1:2" hidden="1" x14ac:dyDescent="0.25">
      <c r="A1432" s="1">
        <v>45321</v>
      </c>
      <c r="B1432">
        <v>3717520</v>
      </c>
    </row>
    <row r="1433" spans="1:2" hidden="1" x14ac:dyDescent="0.25">
      <c r="A1433" s="1">
        <v>45322</v>
      </c>
      <c r="B1433">
        <v>3808584</v>
      </c>
    </row>
    <row r="1434" spans="1:2" hidden="1" x14ac:dyDescent="0.25">
      <c r="A1434" s="1">
        <v>45323</v>
      </c>
      <c r="B1434">
        <v>3814682</v>
      </c>
    </row>
    <row r="1435" spans="1:2" hidden="1" x14ac:dyDescent="0.25">
      <c r="A1435" s="1">
        <v>45324</v>
      </c>
      <c r="B1435">
        <v>3457807</v>
      </c>
    </row>
    <row r="1436" spans="1:2" hidden="1" x14ac:dyDescent="0.25">
      <c r="A1436" s="1">
        <v>45325</v>
      </c>
      <c r="B1436">
        <v>2324038</v>
      </c>
    </row>
    <row r="1437" spans="1:2" hidden="1" x14ac:dyDescent="0.25">
      <c r="A1437" s="1">
        <v>45326</v>
      </c>
      <c r="B1437">
        <v>1742107</v>
      </c>
    </row>
    <row r="1438" spans="1:2" hidden="1" x14ac:dyDescent="0.25">
      <c r="A1438" s="1">
        <v>45327</v>
      </c>
      <c r="B1438">
        <v>3481777</v>
      </c>
    </row>
    <row r="1439" spans="1:2" hidden="1" x14ac:dyDescent="0.25">
      <c r="A1439" s="1">
        <v>45328</v>
      </c>
      <c r="B1439">
        <v>3857533</v>
      </c>
    </row>
    <row r="1440" spans="1:2" hidden="1" x14ac:dyDescent="0.25">
      <c r="A1440" s="1">
        <v>45329</v>
      </c>
      <c r="B1440">
        <v>3900992</v>
      </c>
    </row>
    <row r="1441" spans="1:2" hidden="1" x14ac:dyDescent="0.25">
      <c r="A1441" s="1">
        <v>45330</v>
      </c>
      <c r="B1441">
        <v>3903673</v>
      </c>
    </row>
    <row r="1442" spans="1:2" hidden="1" x14ac:dyDescent="0.25">
      <c r="A1442" s="1">
        <v>45331</v>
      </c>
      <c r="B1442">
        <v>3547321</v>
      </c>
    </row>
    <row r="1443" spans="1:2" hidden="1" x14ac:dyDescent="0.25">
      <c r="A1443" s="1">
        <v>45332</v>
      </c>
      <c r="B1443">
        <v>2385448</v>
      </c>
    </row>
    <row r="1444" spans="1:2" hidden="1" x14ac:dyDescent="0.25">
      <c r="A1444" s="1">
        <v>45333</v>
      </c>
      <c r="B1444">
        <v>1774698</v>
      </c>
    </row>
    <row r="1445" spans="1:2" hidden="1" x14ac:dyDescent="0.25">
      <c r="A1445" s="1">
        <v>45334</v>
      </c>
      <c r="B1445">
        <v>3374596</v>
      </c>
    </row>
    <row r="1446" spans="1:2" hidden="1" x14ac:dyDescent="0.25">
      <c r="A1446" s="1">
        <v>45335</v>
      </c>
      <c r="B1446">
        <v>2273584</v>
      </c>
    </row>
    <row r="1447" spans="1:2" hidden="1" x14ac:dyDescent="0.25">
      <c r="A1447" s="1">
        <v>45336</v>
      </c>
      <c r="B1447">
        <v>3963628</v>
      </c>
    </row>
    <row r="1448" spans="1:2" hidden="1" x14ac:dyDescent="0.25">
      <c r="A1448" s="1">
        <v>45337</v>
      </c>
      <c r="B1448">
        <v>3874860</v>
      </c>
    </row>
    <row r="1449" spans="1:2" hidden="1" x14ac:dyDescent="0.25">
      <c r="A1449" s="1">
        <v>45338</v>
      </c>
      <c r="B1449">
        <v>3504536</v>
      </c>
    </row>
    <row r="1450" spans="1:2" hidden="1" x14ac:dyDescent="0.25">
      <c r="A1450" s="1">
        <v>45339</v>
      </c>
      <c r="B1450">
        <v>2178047</v>
      </c>
    </row>
    <row r="1451" spans="1:2" hidden="1" x14ac:dyDescent="0.25">
      <c r="A1451" s="1">
        <v>45340</v>
      </c>
      <c r="B1451">
        <v>1850840</v>
      </c>
    </row>
    <row r="1452" spans="1:2" hidden="1" x14ac:dyDescent="0.25">
      <c r="A1452" s="1">
        <v>45341</v>
      </c>
      <c r="B1452">
        <v>2244741</v>
      </c>
    </row>
    <row r="1453" spans="1:2" hidden="1" x14ac:dyDescent="0.25">
      <c r="A1453" s="1">
        <v>45342</v>
      </c>
      <c r="B1453">
        <v>3490990</v>
      </c>
    </row>
    <row r="1454" spans="1:2" hidden="1" x14ac:dyDescent="0.25">
      <c r="A1454" s="1">
        <v>45343</v>
      </c>
      <c r="B1454">
        <v>3591484</v>
      </c>
    </row>
    <row r="1455" spans="1:2" hidden="1" x14ac:dyDescent="0.25">
      <c r="A1455" s="1">
        <v>45344</v>
      </c>
      <c r="B1455">
        <v>3588173</v>
      </c>
    </row>
    <row r="1456" spans="1:2" hidden="1" x14ac:dyDescent="0.25">
      <c r="A1456" s="1">
        <v>45345</v>
      </c>
      <c r="B1456">
        <v>3219121</v>
      </c>
    </row>
    <row r="1457" spans="1:2" hidden="1" x14ac:dyDescent="0.25">
      <c r="A1457" s="1">
        <v>45346</v>
      </c>
      <c r="B1457">
        <v>2308808</v>
      </c>
    </row>
    <row r="1458" spans="1:2" hidden="1" x14ac:dyDescent="0.25">
      <c r="A1458" s="1">
        <v>45347</v>
      </c>
      <c r="B1458">
        <v>1740477</v>
      </c>
    </row>
    <row r="1459" spans="1:2" hidden="1" x14ac:dyDescent="0.25">
      <c r="A1459" s="1">
        <v>45348</v>
      </c>
      <c r="B1459">
        <v>3439079</v>
      </c>
    </row>
    <row r="1460" spans="1:2" hidden="1" x14ac:dyDescent="0.25">
      <c r="A1460" s="1">
        <v>45349</v>
      </c>
      <c r="B1460">
        <v>3802458</v>
      </c>
    </row>
    <row r="1461" spans="1:2" hidden="1" x14ac:dyDescent="0.25">
      <c r="A1461" s="1">
        <v>45350</v>
      </c>
      <c r="B1461">
        <v>3784177</v>
      </c>
    </row>
    <row r="1462" spans="1:2" hidden="1" x14ac:dyDescent="0.25">
      <c r="A1462" s="1">
        <v>45351</v>
      </c>
      <c r="B1462">
        <v>3905888</v>
      </c>
    </row>
    <row r="1463" spans="1:2" hidden="1" x14ac:dyDescent="0.25">
      <c r="A1463" s="1">
        <v>45352</v>
      </c>
      <c r="B1463">
        <v>3573658</v>
      </c>
    </row>
    <row r="1464" spans="1:2" hidden="1" x14ac:dyDescent="0.25">
      <c r="A1464" s="1">
        <v>45353</v>
      </c>
      <c r="B1464">
        <v>2094029</v>
      </c>
    </row>
    <row r="1465" spans="1:2" hidden="1" x14ac:dyDescent="0.25">
      <c r="A1465" s="1">
        <v>45354</v>
      </c>
      <c r="B1465">
        <v>1961510</v>
      </c>
    </row>
    <row r="1466" spans="1:2" hidden="1" x14ac:dyDescent="0.25">
      <c r="A1466" s="1">
        <v>45355</v>
      </c>
      <c r="B1466">
        <v>3539671</v>
      </c>
    </row>
    <row r="1467" spans="1:2" hidden="1" x14ac:dyDescent="0.25">
      <c r="A1467" s="1">
        <v>45356</v>
      </c>
      <c r="B1467">
        <v>3819514</v>
      </c>
    </row>
    <row r="1468" spans="1:2" hidden="1" x14ac:dyDescent="0.25">
      <c r="A1468" s="1">
        <v>45357</v>
      </c>
      <c r="B1468">
        <v>3865589</v>
      </c>
    </row>
    <row r="1469" spans="1:2" hidden="1" x14ac:dyDescent="0.25">
      <c r="A1469" s="1">
        <v>45358</v>
      </c>
      <c r="B1469">
        <v>3893731</v>
      </c>
    </row>
    <row r="1470" spans="1:2" hidden="1" x14ac:dyDescent="0.25">
      <c r="A1470" s="1">
        <v>45359</v>
      </c>
      <c r="B1470">
        <v>3685219</v>
      </c>
    </row>
    <row r="1471" spans="1:2" hidden="1" x14ac:dyDescent="0.25">
      <c r="A1471" s="1">
        <v>45360</v>
      </c>
      <c r="B1471">
        <v>2128635</v>
      </c>
    </row>
    <row r="1472" spans="1:2" hidden="1" x14ac:dyDescent="0.25">
      <c r="A1472" s="1">
        <v>45361</v>
      </c>
      <c r="B1472">
        <v>1803578</v>
      </c>
    </row>
    <row r="1473" spans="1:2" hidden="1" x14ac:dyDescent="0.25">
      <c r="A1473" s="1">
        <v>45362</v>
      </c>
      <c r="B1473">
        <v>3497588</v>
      </c>
    </row>
    <row r="1474" spans="1:2" hidden="1" x14ac:dyDescent="0.25">
      <c r="A1474" s="1">
        <v>45363</v>
      </c>
      <c r="B1474">
        <v>3988438</v>
      </c>
    </row>
    <row r="1475" spans="1:2" hidden="1" x14ac:dyDescent="0.25">
      <c r="A1475" s="1">
        <v>45364</v>
      </c>
      <c r="B1475">
        <v>4024943</v>
      </c>
    </row>
    <row r="1476" spans="1:2" hidden="1" x14ac:dyDescent="0.25">
      <c r="A1476" s="1">
        <v>45365</v>
      </c>
      <c r="B1476">
        <v>4049186</v>
      </c>
    </row>
    <row r="1477" spans="1:2" hidden="1" x14ac:dyDescent="0.25">
      <c r="A1477" s="1">
        <v>45366</v>
      </c>
      <c r="B1477">
        <v>3643013</v>
      </c>
    </row>
    <row r="1478" spans="1:2" hidden="1" x14ac:dyDescent="0.25">
      <c r="A1478" s="1">
        <v>45367</v>
      </c>
      <c r="B1478">
        <v>2553056</v>
      </c>
    </row>
    <row r="1479" spans="1:2" hidden="1" x14ac:dyDescent="0.25">
      <c r="A1479" s="1">
        <v>45368</v>
      </c>
      <c r="B1479">
        <v>1972170</v>
      </c>
    </row>
    <row r="1480" spans="1:2" hidden="1" x14ac:dyDescent="0.25">
      <c r="A1480" s="1">
        <v>45369</v>
      </c>
      <c r="B1480">
        <v>3482565</v>
      </c>
    </row>
    <row r="1481" spans="1:2" hidden="1" x14ac:dyDescent="0.25">
      <c r="A1481" s="1">
        <v>45370</v>
      </c>
      <c r="B1481">
        <v>3869116</v>
      </c>
    </row>
    <row r="1482" spans="1:2" hidden="1" x14ac:dyDescent="0.25">
      <c r="A1482" s="1">
        <v>45371</v>
      </c>
      <c r="B1482">
        <v>3886104</v>
      </c>
    </row>
    <row r="1483" spans="1:2" hidden="1" x14ac:dyDescent="0.25">
      <c r="A1483" s="1">
        <v>45372</v>
      </c>
      <c r="B1483">
        <v>3862248</v>
      </c>
    </row>
    <row r="1484" spans="1:2" hidden="1" x14ac:dyDescent="0.25">
      <c r="A1484" s="1">
        <v>45373</v>
      </c>
      <c r="B1484">
        <v>3581959</v>
      </c>
    </row>
    <row r="1485" spans="1:2" hidden="1" x14ac:dyDescent="0.25">
      <c r="A1485" s="1">
        <v>45374</v>
      </c>
      <c r="B1485">
        <v>1863863</v>
      </c>
    </row>
    <row r="1486" spans="1:2" hidden="1" x14ac:dyDescent="0.25">
      <c r="A1486" s="1">
        <v>45375</v>
      </c>
      <c r="B1486">
        <v>1912946</v>
      </c>
    </row>
    <row r="1487" spans="1:2" hidden="1" x14ac:dyDescent="0.25">
      <c r="A1487" s="1">
        <v>45376</v>
      </c>
      <c r="B1487">
        <v>3583716</v>
      </c>
    </row>
    <row r="1488" spans="1:2" hidden="1" x14ac:dyDescent="0.25">
      <c r="A1488" s="1">
        <v>45377</v>
      </c>
      <c r="B1488">
        <v>3969793</v>
      </c>
    </row>
    <row r="1489" spans="1:2" hidden="1" x14ac:dyDescent="0.25">
      <c r="A1489" s="1">
        <v>45378</v>
      </c>
      <c r="B1489">
        <v>4014011</v>
      </c>
    </row>
    <row r="1490" spans="1:2" hidden="1" x14ac:dyDescent="0.25">
      <c r="A1490" s="1">
        <v>45379</v>
      </c>
      <c r="B1490">
        <v>3910547</v>
      </c>
    </row>
    <row r="1491" spans="1:2" hidden="1" x14ac:dyDescent="0.25">
      <c r="A1491" s="1">
        <v>45380</v>
      </c>
      <c r="B1491">
        <v>3372535</v>
      </c>
    </row>
    <row r="1492" spans="1:2" hidden="1" x14ac:dyDescent="0.25">
      <c r="A1492" s="1">
        <v>45381</v>
      </c>
      <c r="B1492">
        <v>2526569</v>
      </c>
    </row>
    <row r="1493" spans="1:2" hidden="1" x14ac:dyDescent="0.25">
      <c r="A1493" s="1">
        <v>45382</v>
      </c>
      <c r="B1493">
        <v>1936295</v>
      </c>
    </row>
    <row r="1494" spans="1:2" hidden="1" x14ac:dyDescent="0.25">
      <c r="A1494" s="1">
        <v>45383</v>
      </c>
      <c r="B1494">
        <v>3321989</v>
      </c>
    </row>
    <row r="1495" spans="1:2" hidden="1" x14ac:dyDescent="0.25">
      <c r="A1495" s="1">
        <v>45384</v>
      </c>
      <c r="B1495">
        <v>3900061</v>
      </c>
    </row>
    <row r="1496" spans="1:2" hidden="1" x14ac:dyDescent="0.25">
      <c r="A1496" s="1">
        <v>45385</v>
      </c>
      <c r="B1496">
        <v>3890305</v>
      </c>
    </row>
    <row r="1497" spans="1:2" hidden="1" x14ac:dyDescent="0.25">
      <c r="A1497" s="1">
        <v>45386</v>
      </c>
      <c r="B1497">
        <v>4100733</v>
      </c>
    </row>
    <row r="1498" spans="1:2" hidden="1" x14ac:dyDescent="0.25">
      <c r="A1498" s="1">
        <v>45387</v>
      </c>
      <c r="B1498">
        <v>3800800</v>
      </c>
    </row>
    <row r="1499" spans="1:2" hidden="1" x14ac:dyDescent="0.25">
      <c r="A1499" s="1">
        <v>45388</v>
      </c>
      <c r="B1499">
        <v>2477127</v>
      </c>
    </row>
    <row r="1500" spans="1:2" hidden="1" x14ac:dyDescent="0.25">
      <c r="A1500" s="1">
        <v>45389</v>
      </c>
      <c r="B1500">
        <v>1899641</v>
      </c>
    </row>
    <row r="1501" spans="1:2" hidden="1" x14ac:dyDescent="0.25">
      <c r="A1501" s="1">
        <v>45390</v>
      </c>
      <c r="B1501">
        <v>3506719</v>
      </c>
    </row>
    <row r="1502" spans="1:2" hidden="1" x14ac:dyDescent="0.25">
      <c r="A1502" s="1">
        <v>45391</v>
      </c>
      <c r="B1502">
        <v>4042674</v>
      </c>
    </row>
    <row r="1503" spans="1:2" hidden="1" x14ac:dyDescent="0.25">
      <c r="A1503" s="1">
        <v>45392</v>
      </c>
      <c r="B1503">
        <v>3791945</v>
      </c>
    </row>
    <row r="1504" spans="1:2" hidden="1" x14ac:dyDescent="0.25">
      <c r="A1504" s="1">
        <v>45393</v>
      </c>
      <c r="B1504">
        <v>4000485</v>
      </c>
    </row>
    <row r="1505" spans="1:2" hidden="1" x14ac:dyDescent="0.25">
      <c r="A1505" s="1">
        <v>45394</v>
      </c>
      <c r="B1505">
        <v>3668439</v>
      </c>
    </row>
    <row r="1506" spans="1:2" hidden="1" x14ac:dyDescent="0.25">
      <c r="A1506" s="1">
        <v>45395</v>
      </c>
      <c r="B1506">
        <v>2535112</v>
      </c>
    </row>
    <row r="1507" spans="1:2" hidden="1" x14ac:dyDescent="0.25">
      <c r="A1507" s="1">
        <v>45396</v>
      </c>
      <c r="B1507">
        <v>2068885</v>
      </c>
    </row>
    <row r="1508" spans="1:2" hidden="1" x14ac:dyDescent="0.25">
      <c r="A1508" s="1">
        <v>45397</v>
      </c>
      <c r="B1508">
        <v>3704177</v>
      </c>
    </row>
    <row r="1509" spans="1:2" hidden="1" x14ac:dyDescent="0.25">
      <c r="A1509" s="1">
        <v>45398</v>
      </c>
      <c r="B1509">
        <v>4033514</v>
      </c>
    </row>
    <row r="1510" spans="1:2" hidden="1" x14ac:dyDescent="0.25">
      <c r="A1510" s="1">
        <v>45399</v>
      </c>
      <c r="B1510">
        <v>4021256</v>
      </c>
    </row>
    <row r="1511" spans="1:2" hidden="1" x14ac:dyDescent="0.25">
      <c r="A1511" s="1">
        <v>45400</v>
      </c>
      <c r="B1511">
        <v>3966226</v>
      </c>
    </row>
    <row r="1512" spans="1:2" hidden="1" x14ac:dyDescent="0.25">
      <c r="A1512" s="1">
        <v>45401</v>
      </c>
      <c r="B1512">
        <v>3705782</v>
      </c>
    </row>
    <row r="1513" spans="1:2" hidden="1" x14ac:dyDescent="0.25">
      <c r="A1513" s="1">
        <v>45402</v>
      </c>
      <c r="B1513">
        <v>2537525</v>
      </c>
    </row>
    <row r="1514" spans="1:2" hidden="1" x14ac:dyDescent="0.25">
      <c r="A1514" s="1">
        <v>45403</v>
      </c>
      <c r="B1514">
        <v>1918237</v>
      </c>
    </row>
    <row r="1515" spans="1:2" hidden="1" x14ac:dyDescent="0.25">
      <c r="A1515" s="1">
        <v>45404</v>
      </c>
      <c r="B1515">
        <v>3219677</v>
      </c>
    </row>
    <row r="1516" spans="1:2" hidden="1" x14ac:dyDescent="0.25">
      <c r="A1516" s="1">
        <v>45405</v>
      </c>
      <c r="B1516">
        <v>3522218</v>
      </c>
    </row>
    <row r="1517" spans="1:2" hidden="1" x14ac:dyDescent="0.25">
      <c r="A1517" s="1">
        <v>45406</v>
      </c>
      <c r="B1517">
        <v>3608010</v>
      </c>
    </row>
    <row r="1518" spans="1:2" hidden="1" x14ac:dyDescent="0.25">
      <c r="A1518" s="1">
        <v>45407</v>
      </c>
      <c r="B1518">
        <v>3723894</v>
      </c>
    </row>
    <row r="1519" spans="1:2" hidden="1" x14ac:dyDescent="0.25">
      <c r="A1519" s="1">
        <v>45408</v>
      </c>
      <c r="B1519">
        <v>3431590</v>
      </c>
    </row>
    <row r="1520" spans="1:2" hidden="1" x14ac:dyDescent="0.25">
      <c r="A1520" s="1">
        <v>45409</v>
      </c>
      <c r="B1520">
        <v>2506779</v>
      </c>
    </row>
    <row r="1521" spans="1:2" hidden="1" x14ac:dyDescent="0.25">
      <c r="A1521" s="1">
        <v>45410</v>
      </c>
      <c r="B1521">
        <v>2084950</v>
      </c>
    </row>
    <row r="1522" spans="1:2" hidden="1" x14ac:dyDescent="0.25">
      <c r="A1522" s="1">
        <v>45411</v>
      </c>
      <c r="B1522">
        <v>3323706</v>
      </c>
    </row>
    <row r="1523" spans="1:2" hidden="1" x14ac:dyDescent="0.25">
      <c r="A1523" s="1">
        <v>45412</v>
      </c>
      <c r="B1523">
        <v>3638986</v>
      </c>
    </row>
    <row r="1524" spans="1:2" hidden="1" x14ac:dyDescent="0.25">
      <c r="A1524" s="1">
        <v>45413</v>
      </c>
      <c r="B1524">
        <v>4032791</v>
      </c>
    </row>
    <row r="1525" spans="1:2" hidden="1" x14ac:dyDescent="0.25">
      <c r="A1525" s="1">
        <v>45414</v>
      </c>
      <c r="B1525">
        <v>4061242</v>
      </c>
    </row>
    <row r="1526" spans="1:2" hidden="1" x14ac:dyDescent="0.25">
      <c r="A1526" s="1">
        <v>45415</v>
      </c>
      <c r="B1526">
        <v>3780888</v>
      </c>
    </row>
    <row r="1527" spans="1:2" hidden="1" x14ac:dyDescent="0.25">
      <c r="A1527" s="1">
        <v>45416</v>
      </c>
      <c r="B1527">
        <v>2563658</v>
      </c>
    </row>
    <row r="1528" spans="1:2" hidden="1" x14ac:dyDescent="0.25">
      <c r="A1528" s="1">
        <v>45417</v>
      </c>
      <c r="B1528">
        <v>1889174</v>
      </c>
    </row>
    <row r="1529" spans="1:2" hidden="1" x14ac:dyDescent="0.25">
      <c r="A1529" s="1">
        <v>45418</v>
      </c>
      <c r="B1529">
        <v>3652105</v>
      </c>
    </row>
    <row r="1530" spans="1:2" hidden="1" x14ac:dyDescent="0.25">
      <c r="A1530" s="1">
        <v>45419</v>
      </c>
      <c r="B1530">
        <v>4098321</v>
      </c>
    </row>
    <row r="1531" spans="1:2" hidden="1" x14ac:dyDescent="0.25">
      <c r="A1531" s="1">
        <v>45420</v>
      </c>
      <c r="B1531">
        <v>4087477</v>
      </c>
    </row>
    <row r="1532" spans="1:2" hidden="1" x14ac:dyDescent="0.25">
      <c r="A1532" s="1">
        <v>45421</v>
      </c>
      <c r="B1532">
        <v>4086528</v>
      </c>
    </row>
    <row r="1533" spans="1:2" hidden="1" x14ac:dyDescent="0.25">
      <c r="A1533" s="1">
        <v>45422</v>
      </c>
      <c r="B1533">
        <v>3677268</v>
      </c>
    </row>
    <row r="1534" spans="1:2" hidden="1" x14ac:dyDescent="0.25">
      <c r="A1534" s="1">
        <v>45423</v>
      </c>
      <c r="B1534">
        <v>2648580</v>
      </c>
    </row>
    <row r="1535" spans="1:2" hidden="1" x14ac:dyDescent="0.25">
      <c r="A1535" s="1">
        <v>45424</v>
      </c>
      <c r="B1535">
        <v>1858872</v>
      </c>
    </row>
    <row r="1536" spans="1:2" hidden="1" x14ac:dyDescent="0.25">
      <c r="A1536" s="1">
        <v>45425</v>
      </c>
      <c r="B1536">
        <v>3703066</v>
      </c>
    </row>
    <row r="1537" spans="1:2" hidden="1" x14ac:dyDescent="0.25">
      <c r="A1537" s="1">
        <v>45426</v>
      </c>
      <c r="B1537">
        <v>4116655</v>
      </c>
    </row>
    <row r="1538" spans="1:2" hidden="1" x14ac:dyDescent="0.25">
      <c r="A1538" s="1">
        <v>45427</v>
      </c>
      <c r="B1538">
        <v>4114615</v>
      </c>
    </row>
    <row r="1539" spans="1:2" hidden="1" x14ac:dyDescent="0.25">
      <c r="A1539" s="1">
        <v>45428</v>
      </c>
      <c r="B1539">
        <v>4105026</v>
      </c>
    </row>
    <row r="1540" spans="1:2" hidden="1" x14ac:dyDescent="0.25">
      <c r="A1540" s="1">
        <v>45429</v>
      </c>
      <c r="B1540">
        <v>3816914</v>
      </c>
    </row>
    <row r="1541" spans="1:2" hidden="1" x14ac:dyDescent="0.25">
      <c r="A1541" s="1">
        <v>45430</v>
      </c>
      <c r="B1541">
        <v>2691368</v>
      </c>
    </row>
    <row r="1542" spans="1:2" hidden="1" x14ac:dyDescent="0.25">
      <c r="A1542" s="1">
        <v>45431</v>
      </c>
      <c r="B1542">
        <v>2121485</v>
      </c>
    </row>
    <row r="1543" spans="1:2" hidden="1" x14ac:dyDescent="0.25">
      <c r="A1543" s="1">
        <v>45432</v>
      </c>
      <c r="B1543">
        <v>3682061</v>
      </c>
    </row>
    <row r="1544" spans="1:2" hidden="1" x14ac:dyDescent="0.25">
      <c r="A1544" s="1">
        <v>45433</v>
      </c>
      <c r="B1544">
        <v>4029557</v>
      </c>
    </row>
    <row r="1545" spans="1:2" hidden="1" x14ac:dyDescent="0.25">
      <c r="A1545" s="1">
        <v>45434</v>
      </c>
      <c r="B1545">
        <v>4104021</v>
      </c>
    </row>
    <row r="1546" spans="1:2" hidden="1" x14ac:dyDescent="0.25">
      <c r="A1546" s="1">
        <v>45435</v>
      </c>
      <c r="B1546">
        <v>3863099</v>
      </c>
    </row>
    <row r="1547" spans="1:2" hidden="1" x14ac:dyDescent="0.25">
      <c r="A1547" s="1">
        <v>45436</v>
      </c>
      <c r="B1547">
        <v>3583244</v>
      </c>
    </row>
    <row r="1548" spans="1:2" hidden="1" x14ac:dyDescent="0.25">
      <c r="A1548" s="1">
        <v>45437</v>
      </c>
      <c r="B1548">
        <v>2347159</v>
      </c>
    </row>
    <row r="1549" spans="1:2" hidden="1" x14ac:dyDescent="0.25">
      <c r="A1549" s="1">
        <v>45438</v>
      </c>
      <c r="B1549">
        <v>2019012</v>
      </c>
    </row>
    <row r="1550" spans="1:2" hidden="1" x14ac:dyDescent="0.25">
      <c r="A1550" s="1">
        <v>45439</v>
      </c>
      <c r="B1550">
        <v>1667890</v>
      </c>
    </row>
    <row r="1551" spans="1:2" hidden="1" x14ac:dyDescent="0.25">
      <c r="A1551" s="1">
        <v>45440</v>
      </c>
      <c r="B1551">
        <v>3825781</v>
      </c>
    </row>
    <row r="1552" spans="1:2" hidden="1" x14ac:dyDescent="0.25">
      <c r="A1552" s="1">
        <v>45441</v>
      </c>
      <c r="B1552">
        <v>4006764</v>
      </c>
    </row>
    <row r="1553" spans="1:2" hidden="1" x14ac:dyDescent="0.25">
      <c r="A1553" s="1">
        <v>45442</v>
      </c>
      <c r="B1553">
        <v>3979959</v>
      </c>
    </row>
    <row r="1554" spans="1:2" hidden="1" x14ac:dyDescent="0.25">
      <c r="A1554" s="1">
        <v>45443</v>
      </c>
      <c r="B1554">
        <v>3688627</v>
      </c>
    </row>
    <row r="1555" spans="1:2" hidden="1" x14ac:dyDescent="0.25">
      <c r="A1555" s="1">
        <v>45444</v>
      </c>
      <c r="B1555">
        <v>2446153</v>
      </c>
    </row>
    <row r="1556" spans="1:2" hidden="1" x14ac:dyDescent="0.25">
      <c r="A1556" s="1">
        <v>45445</v>
      </c>
      <c r="B1556">
        <v>1978037</v>
      </c>
    </row>
    <row r="1557" spans="1:2" hidden="1" x14ac:dyDescent="0.25">
      <c r="A1557" s="1">
        <v>45446</v>
      </c>
      <c r="B1557">
        <v>3611491</v>
      </c>
    </row>
    <row r="1558" spans="1:2" hidden="1" x14ac:dyDescent="0.25">
      <c r="A1558" s="1">
        <v>45447</v>
      </c>
      <c r="B1558">
        <v>3979793</v>
      </c>
    </row>
    <row r="1559" spans="1:2" hidden="1" x14ac:dyDescent="0.25">
      <c r="A1559" s="1">
        <v>45448</v>
      </c>
      <c r="B1559">
        <v>4051943</v>
      </c>
    </row>
    <row r="1560" spans="1:2" hidden="1" x14ac:dyDescent="0.25">
      <c r="A1560" s="1">
        <v>45449</v>
      </c>
      <c r="B1560">
        <v>3774324</v>
      </c>
    </row>
    <row r="1561" spans="1:2" hidden="1" x14ac:dyDescent="0.25">
      <c r="A1561" s="1">
        <v>45450</v>
      </c>
      <c r="B1561">
        <v>3752412</v>
      </c>
    </row>
    <row r="1562" spans="1:2" hidden="1" x14ac:dyDescent="0.25">
      <c r="A1562" s="1">
        <v>45451</v>
      </c>
      <c r="B1562">
        <v>2673220</v>
      </c>
    </row>
    <row r="1563" spans="1:2" hidden="1" x14ac:dyDescent="0.25">
      <c r="A1563" s="1">
        <v>45452</v>
      </c>
      <c r="B1563">
        <v>2134551</v>
      </c>
    </row>
    <row r="1564" spans="1:2" hidden="1" x14ac:dyDescent="0.25">
      <c r="A1564" s="1">
        <v>45453</v>
      </c>
      <c r="B1564">
        <v>3702212</v>
      </c>
    </row>
    <row r="1565" spans="1:2" hidden="1" x14ac:dyDescent="0.25">
      <c r="A1565" s="1">
        <v>45454</v>
      </c>
      <c r="B1565">
        <v>3995425</v>
      </c>
    </row>
    <row r="1566" spans="1:2" hidden="1" x14ac:dyDescent="0.25">
      <c r="A1566" s="1">
        <v>45455</v>
      </c>
      <c r="B1566">
        <v>3977760</v>
      </c>
    </row>
    <row r="1567" spans="1:2" hidden="1" x14ac:dyDescent="0.25">
      <c r="A1567" s="1">
        <v>45456</v>
      </c>
      <c r="B1567">
        <v>3936941</v>
      </c>
    </row>
    <row r="1568" spans="1:2" hidden="1" x14ac:dyDescent="0.25">
      <c r="A1568" s="1">
        <v>45457</v>
      </c>
      <c r="B1568">
        <v>3517062</v>
      </c>
    </row>
    <row r="1569" spans="1:2" hidden="1" x14ac:dyDescent="0.25">
      <c r="A1569" s="1">
        <v>45458</v>
      </c>
      <c r="B1569">
        <v>2431810</v>
      </c>
    </row>
    <row r="1570" spans="1:2" hidden="1" x14ac:dyDescent="0.25">
      <c r="A1570" s="1">
        <v>45459</v>
      </c>
      <c r="B1570">
        <v>1897201</v>
      </c>
    </row>
    <row r="1571" spans="1:2" hidden="1" x14ac:dyDescent="0.25">
      <c r="A1571" s="1">
        <v>45460</v>
      </c>
      <c r="B1571">
        <v>3325104</v>
      </c>
    </row>
    <row r="1572" spans="1:2" hidden="1" x14ac:dyDescent="0.25">
      <c r="A1572" s="1">
        <v>45461</v>
      </c>
      <c r="B1572">
        <v>3920839</v>
      </c>
    </row>
    <row r="1573" spans="1:2" hidden="1" x14ac:dyDescent="0.25">
      <c r="A1573" s="1">
        <v>45462</v>
      </c>
      <c r="B1573">
        <v>3046320</v>
      </c>
    </row>
    <row r="1574" spans="1:2" hidden="1" x14ac:dyDescent="0.25">
      <c r="A1574" s="1">
        <v>45463</v>
      </c>
      <c r="B1574">
        <v>3857797</v>
      </c>
    </row>
    <row r="1575" spans="1:2" hidden="1" x14ac:dyDescent="0.25">
      <c r="A1575" s="1">
        <v>45464</v>
      </c>
      <c r="B1575">
        <v>3500365</v>
      </c>
    </row>
    <row r="1576" spans="1:2" hidden="1" x14ac:dyDescent="0.25">
      <c r="A1576" s="1">
        <v>45465</v>
      </c>
      <c r="B1576">
        <v>2385207</v>
      </c>
    </row>
    <row r="1577" spans="1:2" hidden="1" x14ac:dyDescent="0.25">
      <c r="A1577" s="1">
        <v>45466</v>
      </c>
      <c r="B1577">
        <v>1908786</v>
      </c>
    </row>
    <row r="1578" spans="1:2" hidden="1" x14ac:dyDescent="0.25">
      <c r="A1578" s="1">
        <v>45467</v>
      </c>
      <c r="B1578">
        <v>3467845</v>
      </c>
    </row>
    <row r="1579" spans="1:2" hidden="1" x14ac:dyDescent="0.25">
      <c r="A1579" s="1">
        <v>45468</v>
      </c>
      <c r="B1579">
        <v>3831447</v>
      </c>
    </row>
    <row r="1580" spans="1:2" hidden="1" x14ac:dyDescent="0.25">
      <c r="A1580" s="1">
        <v>45469</v>
      </c>
      <c r="B1580">
        <v>3901100</v>
      </c>
    </row>
    <row r="1581" spans="1:2" hidden="1" x14ac:dyDescent="0.25">
      <c r="A1581" s="1">
        <v>45470</v>
      </c>
      <c r="B1581">
        <v>3776811</v>
      </c>
    </row>
    <row r="1582" spans="1:2" hidden="1" x14ac:dyDescent="0.25">
      <c r="A1582" s="1">
        <v>45471</v>
      </c>
      <c r="B1582">
        <v>3522732</v>
      </c>
    </row>
    <row r="1583" spans="1:2" hidden="1" x14ac:dyDescent="0.25">
      <c r="A1583" s="1">
        <v>45472</v>
      </c>
      <c r="B1583">
        <v>2454997</v>
      </c>
    </row>
    <row r="1584" spans="1:2" hidden="1" x14ac:dyDescent="0.25">
      <c r="A1584" s="1">
        <v>45473</v>
      </c>
      <c r="B1584">
        <v>2002269</v>
      </c>
    </row>
    <row r="1585" spans="1:2" hidden="1" x14ac:dyDescent="0.25">
      <c r="A1585" s="1">
        <v>45474</v>
      </c>
      <c r="B1585">
        <v>3273546</v>
      </c>
    </row>
    <row r="1586" spans="1:2" hidden="1" x14ac:dyDescent="0.25">
      <c r="A1586" s="1">
        <v>45475</v>
      </c>
      <c r="B1586">
        <v>3542073</v>
      </c>
    </row>
    <row r="1587" spans="1:2" hidden="1" x14ac:dyDescent="0.25">
      <c r="A1587" s="1">
        <v>45476</v>
      </c>
      <c r="B1587">
        <v>3409357</v>
      </c>
    </row>
    <row r="1588" spans="1:2" hidden="1" x14ac:dyDescent="0.25">
      <c r="A1588" s="1">
        <v>45477</v>
      </c>
      <c r="B1588">
        <v>1992244</v>
      </c>
    </row>
    <row r="1589" spans="1:2" hidden="1" x14ac:dyDescent="0.25">
      <c r="A1589" s="1">
        <v>45478</v>
      </c>
      <c r="B1589">
        <v>2700734</v>
      </c>
    </row>
    <row r="1590" spans="1:2" hidden="1" x14ac:dyDescent="0.25">
      <c r="A1590" s="1">
        <v>45479</v>
      </c>
      <c r="B1590">
        <v>2100877</v>
      </c>
    </row>
    <row r="1591" spans="1:2" hidden="1" x14ac:dyDescent="0.25">
      <c r="A1591" s="1">
        <v>45480</v>
      </c>
      <c r="B1591">
        <v>1804572</v>
      </c>
    </row>
    <row r="1592" spans="1:2" hidden="1" x14ac:dyDescent="0.25">
      <c r="A1592" s="1">
        <v>45481</v>
      </c>
      <c r="B1592">
        <v>3228784</v>
      </c>
    </row>
    <row r="1593" spans="1:2" hidden="1" x14ac:dyDescent="0.25">
      <c r="A1593" s="1">
        <v>45482</v>
      </c>
      <c r="B1593">
        <v>3605032</v>
      </c>
    </row>
    <row r="1594" spans="1:2" hidden="1" x14ac:dyDescent="0.25">
      <c r="A1594" s="1">
        <v>45483</v>
      </c>
      <c r="B1594">
        <v>3691835</v>
      </c>
    </row>
    <row r="1595" spans="1:2" hidden="1" x14ac:dyDescent="0.25">
      <c r="A1595" s="1">
        <v>45484</v>
      </c>
      <c r="B1595">
        <v>3688029</v>
      </c>
    </row>
    <row r="1596" spans="1:2" hidden="1" x14ac:dyDescent="0.25">
      <c r="A1596" s="1">
        <v>45485</v>
      </c>
      <c r="B1596">
        <v>3261074</v>
      </c>
    </row>
    <row r="1597" spans="1:2" hidden="1" x14ac:dyDescent="0.25">
      <c r="A1597" s="1">
        <v>45486</v>
      </c>
      <c r="B1597">
        <v>2203283</v>
      </c>
    </row>
    <row r="1598" spans="1:2" hidden="1" x14ac:dyDescent="0.25">
      <c r="A1598" s="1">
        <v>45487</v>
      </c>
      <c r="B1598">
        <v>1869670</v>
      </c>
    </row>
    <row r="1599" spans="1:2" hidden="1" x14ac:dyDescent="0.25">
      <c r="A1599" s="1">
        <v>45488</v>
      </c>
      <c r="B1599">
        <v>3259800</v>
      </c>
    </row>
    <row r="1600" spans="1:2" hidden="1" x14ac:dyDescent="0.25">
      <c r="A1600" s="1">
        <v>45489</v>
      </c>
      <c r="B1600">
        <v>3594150</v>
      </c>
    </row>
    <row r="1601" spans="1:2" hidden="1" x14ac:dyDescent="0.25">
      <c r="A1601" s="1">
        <v>45490</v>
      </c>
      <c r="B1601">
        <v>3651756</v>
      </c>
    </row>
    <row r="1602" spans="1:2" hidden="1" x14ac:dyDescent="0.25">
      <c r="A1602" s="1">
        <v>45491</v>
      </c>
      <c r="B1602">
        <v>3637826</v>
      </c>
    </row>
    <row r="1603" spans="1:2" hidden="1" x14ac:dyDescent="0.25">
      <c r="A1603" s="1">
        <v>45492</v>
      </c>
      <c r="B1603">
        <v>3372874</v>
      </c>
    </row>
    <row r="1604" spans="1:2" hidden="1" x14ac:dyDescent="0.25">
      <c r="A1604" s="1">
        <v>45493</v>
      </c>
      <c r="B1604">
        <v>2269647</v>
      </c>
    </row>
    <row r="1605" spans="1:2" hidden="1" x14ac:dyDescent="0.25">
      <c r="A1605" s="1">
        <v>45494</v>
      </c>
      <c r="B1605">
        <v>1877704</v>
      </c>
    </row>
    <row r="1606" spans="1:2" hidden="1" x14ac:dyDescent="0.25">
      <c r="A1606" s="1">
        <v>45495</v>
      </c>
      <c r="B1606">
        <v>3235343</v>
      </c>
    </row>
    <row r="1607" spans="1:2" hidden="1" x14ac:dyDescent="0.25">
      <c r="A1607" s="1">
        <v>45496</v>
      </c>
      <c r="B1607">
        <v>3606656</v>
      </c>
    </row>
    <row r="1608" spans="1:2" hidden="1" x14ac:dyDescent="0.25">
      <c r="A1608" s="1">
        <v>45497</v>
      </c>
      <c r="B1608">
        <v>3656472</v>
      </c>
    </row>
    <row r="1609" spans="1:2" hidden="1" x14ac:dyDescent="0.25">
      <c r="A1609" s="1">
        <v>45498</v>
      </c>
      <c r="B1609">
        <v>3638351</v>
      </c>
    </row>
    <row r="1610" spans="1:2" hidden="1" x14ac:dyDescent="0.25">
      <c r="A1610" s="1">
        <v>45499</v>
      </c>
      <c r="B1610">
        <v>3288849</v>
      </c>
    </row>
    <row r="1611" spans="1:2" hidden="1" x14ac:dyDescent="0.25">
      <c r="A1611" s="1">
        <v>45500</v>
      </c>
      <c r="B1611">
        <v>2306948</v>
      </c>
    </row>
    <row r="1612" spans="1:2" hidden="1" x14ac:dyDescent="0.25">
      <c r="A1612" s="1">
        <v>45501</v>
      </c>
      <c r="B1612">
        <v>1851383</v>
      </c>
    </row>
    <row r="1613" spans="1:2" hidden="1" x14ac:dyDescent="0.25">
      <c r="A1613" s="1">
        <v>45502</v>
      </c>
      <c r="B1613">
        <v>3202281</v>
      </c>
    </row>
    <row r="1614" spans="1:2" hidden="1" x14ac:dyDescent="0.25">
      <c r="A1614" s="1">
        <v>45503</v>
      </c>
      <c r="B1614">
        <v>3590241</v>
      </c>
    </row>
    <row r="1615" spans="1:2" hidden="1" x14ac:dyDescent="0.25">
      <c r="A1615" s="1">
        <v>45504</v>
      </c>
      <c r="B1615">
        <v>3576343</v>
      </c>
    </row>
    <row r="1616" spans="1:2" hidden="1" x14ac:dyDescent="0.25">
      <c r="A1616" s="1">
        <v>45505</v>
      </c>
      <c r="B1616">
        <v>3544663</v>
      </c>
    </row>
    <row r="1617" spans="1:2" hidden="1" x14ac:dyDescent="0.25">
      <c r="A1617" s="1">
        <v>45506</v>
      </c>
      <c r="B1617">
        <v>3153955</v>
      </c>
    </row>
    <row r="1618" spans="1:2" hidden="1" x14ac:dyDescent="0.25">
      <c r="A1618" s="1">
        <v>45507</v>
      </c>
      <c r="B1618">
        <v>2200373</v>
      </c>
    </row>
    <row r="1619" spans="1:2" hidden="1" x14ac:dyDescent="0.25">
      <c r="A1619" s="1">
        <v>45508</v>
      </c>
      <c r="B1619">
        <v>1752861</v>
      </c>
    </row>
    <row r="1620" spans="1:2" hidden="1" x14ac:dyDescent="0.25">
      <c r="A1620" s="1">
        <v>45509</v>
      </c>
      <c r="B1620">
        <v>3222601</v>
      </c>
    </row>
    <row r="1621" spans="1:2" hidden="1" x14ac:dyDescent="0.25">
      <c r="A1621" s="1">
        <v>45510</v>
      </c>
      <c r="B1621">
        <v>3462581</v>
      </c>
    </row>
    <row r="1622" spans="1:2" hidden="1" x14ac:dyDescent="0.25">
      <c r="A1622" s="1">
        <v>45511</v>
      </c>
      <c r="B1622">
        <v>3511253</v>
      </c>
    </row>
    <row r="1623" spans="1:2" hidden="1" x14ac:dyDescent="0.25">
      <c r="A1623" s="1">
        <v>45512</v>
      </c>
      <c r="B1623">
        <v>3490217</v>
      </c>
    </row>
    <row r="1624" spans="1:2" hidden="1" x14ac:dyDescent="0.25">
      <c r="A1624" s="1">
        <v>45513</v>
      </c>
      <c r="B1624">
        <v>3041276</v>
      </c>
    </row>
    <row r="1625" spans="1:2" hidden="1" x14ac:dyDescent="0.25">
      <c r="A1625" s="1">
        <v>45514</v>
      </c>
      <c r="B1625">
        <v>2356405</v>
      </c>
    </row>
    <row r="1626" spans="1:2" hidden="1" x14ac:dyDescent="0.25">
      <c r="A1626" s="1">
        <v>45515</v>
      </c>
      <c r="B1626">
        <v>1918748</v>
      </c>
    </row>
    <row r="1627" spans="1:2" hidden="1" x14ac:dyDescent="0.25">
      <c r="A1627" s="1">
        <v>45516</v>
      </c>
      <c r="B1627">
        <v>3169180</v>
      </c>
    </row>
    <row r="1628" spans="1:2" hidden="1" x14ac:dyDescent="0.25">
      <c r="A1628" s="1">
        <v>45517</v>
      </c>
      <c r="B1628">
        <v>3491612</v>
      </c>
    </row>
    <row r="1629" spans="1:2" hidden="1" x14ac:dyDescent="0.25">
      <c r="A1629" s="1">
        <v>45518</v>
      </c>
      <c r="B1629">
        <v>3544668</v>
      </c>
    </row>
    <row r="1630" spans="1:2" hidden="1" x14ac:dyDescent="0.25">
      <c r="A1630" s="1">
        <v>45519</v>
      </c>
      <c r="B1630">
        <v>3495671</v>
      </c>
    </row>
    <row r="1631" spans="1:2" hidden="1" x14ac:dyDescent="0.25">
      <c r="A1631" s="1">
        <v>45520</v>
      </c>
      <c r="B1631">
        <v>3198733</v>
      </c>
    </row>
    <row r="1632" spans="1:2" hidden="1" x14ac:dyDescent="0.25">
      <c r="A1632" s="1">
        <v>45521</v>
      </c>
      <c r="B1632">
        <v>2256233</v>
      </c>
    </row>
    <row r="1633" spans="1:2" hidden="1" x14ac:dyDescent="0.25">
      <c r="A1633" s="1">
        <v>45522</v>
      </c>
      <c r="B1633">
        <v>1713050</v>
      </c>
    </row>
    <row r="1634" spans="1:2" hidden="1" x14ac:dyDescent="0.25">
      <c r="A1634" s="1">
        <v>45523</v>
      </c>
      <c r="B1634">
        <v>3076559</v>
      </c>
    </row>
    <row r="1635" spans="1:2" hidden="1" x14ac:dyDescent="0.25">
      <c r="A1635" s="1">
        <v>45524</v>
      </c>
      <c r="B1635">
        <v>3475888</v>
      </c>
    </row>
    <row r="1636" spans="1:2" hidden="1" x14ac:dyDescent="0.25">
      <c r="A1636" s="1">
        <v>45525</v>
      </c>
      <c r="B1636">
        <v>3498651</v>
      </c>
    </row>
    <row r="1637" spans="1:2" hidden="1" x14ac:dyDescent="0.25">
      <c r="A1637" s="1">
        <v>45526</v>
      </c>
      <c r="B1637">
        <v>3427911</v>
      </c>
    </row>
    <row r="1638" spans="1:2" hidden="1" x14ac:dyDescent="0.25">
      <c r="A1638" s="1">
        <v>45527</v>
      </c>
      <c r="B1638">
        <v>3209666</v>
      </c>
    </row>
    <row r="1639" spans="1:2" hidden="1" x14ac:dyDescent="0.25">
      <c r="A1639" s="1">
        <v>45528</v>
      </c>
      <c r="B1639">
        <v>2332624</v>
      </c>
    </row>
    <row r="1640" spans="1:2" hidden="1" x14ac:dyDescent="0.25">
      <c r="A1640" s="1">
        <v>45529</v>
      </c>
      <c r="B1640">
        <v>1905818</v>
      </c>
    </row>
    <row r="1641" spans="1:2" hidden="1" x14ac:dyDescent="0.25">
      <c r="A1641" s="1">
        <v>45530</v>
      </c>
      <c r="B1641">
        <v>3113498</v>
      </c>
    </row>
    <row r="1642" spans="1:2" hidden="1" x14ac:dyDescent="0.25">
      <c r="A1642" s="1">
        <v>45531</v>
      </c>
      <c r="B1642">
        <v>3477101</v>
      </c>
    </row>
    <row r="1643" spans="1:2" hidden="1" x14ac:dyDescent="0.25">
      <c r="A1643" s="1">
        <v>45532</v>
      </c>
      <c r="B1643">
        <v>3516674</v>
      </c>
    </row>
    <row r="1644" spans="1:2" hidden="1" x14ac:dyDescent="0.25">
      <c r="A1644" s="1">
        <v>45533</v>
      </c>
      <c r="B1644">
        <v>3438760</v>
      </c>
    </row>
    <row r="1645" spans="1:2" hidden="1" x14ac:dyDescent="0.25">
      <c r="A1645" s="1">
        <v>45534</v>
      </c>
      <c r="B1645">
        <v>3152242</v>
      </c>
    </row>
    <row r="1646" spans="1:2" hidden="1" x14ac:dyDescent="0.25">
      <c r="A1646" s="1">
        <v>45535</v>
      </c>
      <c r="B1646">
        <v>2158004</v>
      </c>
    </row>
    <row r="1647" spans="1:2" hidden="1" x14ac:dyDescent="0.25">
      <c r="A1647" s="1">
        <v>45536</v>
      </c>
      <c r="B1647">
        <v>1969350</v>
      </c>
    </row>
    <row r="1648" spans="1:2" hidden="1" x14ac:dyDescent="0.25">
      <c r="A1648" s="1">
        <v>45537</v>
      </c>
      <c r="B1648">
        <v>2007446</v>
      </c>
    </row>
    <row r="1649" spans="1:2" hidden="1" x14ac:dyDescent="0.25">
      <c r="A1649" s="1">
        <v>45538</v>
      </c>
      <c r="B1649">
        <v>3629404</v>
      </c>
    </row>
    <row r="1650" spans="1:2" hidden="1" x14ac:dyDescent="0.25">
      <c r="A1650" s="1">
        <v>45539</v>
      </c>
      <c r="B1650">
        <v>3868854</v>
      </c>
    </row>
    <row r="1651" spans="1:2" hidden="1" x14ac:dyDescent="0.25">
      <c r="A1651" s="1">
        <v>45540</v>
      </c>
      <c r="B1651">
        <v>4033322</v>
      </c>
    </row>
    <row r="1652" spans="1:2" hidden="1" x14ac:dyDescent="0.25">
      <c r="A1652" s="1">
        <v>45541</v>
      </c>
      <c r="B1652">
        <v>3794952</v>
      </c>
    </row>
    <row r="1653" spans="1:2" hidden="1" x14ac:dyDescent="0.25">
      <c r="A1653" s="1">
        <v>45542</v>
      </c>
      <c r="B1653">
        <v>2479639</v>
      </c>
    </row>
    <row r="1654" spans="1:2" hidden="1" x14ac:dyDescent="0.25">
      <c r="A1654" s="1">
        <v>45543</v>
      </c>
      <c r="B1654">
        <v>2101048</v>
      </c>
    </row>
    <row r="1655" spans="1:2" hidden="1" x14ac:dyDescent="0.25">
      <c r="A1655" s="1">
        <v>45544</v>
      </c>
      <c r="B1655">
        <v>3811344</v>
      </c>
    </row>
    <row r="1656" spans="1:2" hidden="1" x14ac:dyDescent="0.25">
      <c r="A1656" s="1">
        <v>45545</v>
      </c>
      <c r="B1656">
        <v>4182405</v>
      </c>
    </row>
    <row r="1657" spans="1:2" hidden="1" x14ac:dyDescent="0.25">
      <c r="A1657" s="1">
        <v>45546</v>
      </c>
      <c r="B1657">
        <v>4214707</v>
      </c>
    </row>
    <row r="1658" spans="1:2" hidden="1" x14ac:dyDescent="0.25">
      <c r="A1658" s="1">
        <v>45547</v>
      </c>
      <c r="B1658">
        <v>4232214</v>
      </c>
    </row>
    <row r="1659" spans="1:2" hidden="1" x14ac:dyDescent="0.25">
      <c r="A1659" s="1">
        <v>45548</v>
      </c>
      <c r="B1659">
        <v>3911412</v>
      </c>
    </row>
    <row r="1660" spans="1:2" hidden="1" x14ac:dyDescent="0.25">
      <c r="A1660" s="1">
        <v>45549</v>
      </c>
      <c r="B1660">
        <v>2706474</v>
      </c>
    </row>
    <row r="1661" spans="1:2" hidden="1" x14ac:dyDescent="0.25">
      <c r="A1661" s="1">
        <v>45550</v>
      </c>
      <c r="B1661">
        <v>2161737</v>
      </c>
    </row>
    <row r="1662" spans="1:2" hidden="1" x14ac:dyDescent="0.25">
      <c r="A1662" s="1">
        <v>45551</v>
      </c>
      <c r="B1662">
        <v>3821428</v>
      </c>
    </row>
    <row r="1663" spans="1:2" hidden="1" x14ac:dyDescent="0.25">
      <c r="A1663" s="1">
        <v>45552</v>
      </c>
      <c r="B1663">
        <v>4189311</v>
      </c>
    </row>
    <row r="1664" spans="1:2" hidden="1" x14ac:dyDescent="0.25">
      <c r="A1664" s="1">
        <v>45553</v>
      </c>
      <c r="B1664">
        <v>4232888</v>
      </c>
    </row>
    <row r="1665" spans="1:2" hidden="1" x14ac:dyDescent="0.25">
      <c r="A1665" s="1">
        <v>45554</v>
      </c>
      <c r="B1665">
        <v>4255184</v>
      </c>
    </row>
    <row r="1666" spans="1:2" hidden="1" x14ac:dyDescent="0.25">
      <c r="A1666" s="1">
        <v>45555</v>
      </c>
      <c r="B1666">
        <v>3933048</v>
      </c>
    </row>
    <row r="1667" spans="1:2" hidden="1" x14ac:dyDescent="0.25">
      <c r="A1667" s="1">
        <v>45556</v>
      </c>
      <c r="B1667">
        <v>2744632</v>
      </c>
    </row>
    <row r="1668" spans="1:2" hidden="1" x14ac:dyDescent="0.25">
      <c r="A1668" s="1">
        <v>45557</v>
      </c>
      <c r="B1668">
        <v>2131910</v>
      </c>
    </row>
    <row r="1669" spans="1:2" hidden="1" x14ac:dyDescent="0.25">
      <c r="A1669" s="1">
        <v>45558</v>
      </c>
      <c r="B1669">
        <v>3898806</v>
      </c>
    </row>
    <row r="1670" spans="1:2" hidden="1" x14ac:dyDescent="0.25">
      <c r="A1670" s="1">
        <v>45559</v>
      </c>
      <c r="B1670">
        <v>4323708</v>
      </c>
    </row>
    <row r="1671" spans="1:2" hidden="1" x14ac:dyDescent="0.25">
      <c r="A1671" s="1">
        <v>45560</v>
      </c>
      <c r="B1671">
        <v>4335945</v>
      </c>
    </row>
    <row r="1672" spans="1:2" hidden="1" x14ac:dyDescent="0.25">
      <c r="A1672" s="1">
        <v>45561</v>
      </c>
      <c r="B1672">
        <v>4295723</v>
      </c>
    </row>
    <row r="1673" spans="1:2" hidden="1" x14ac:dyDescent="0.25">
      <c r="A1673" s="1">
        <v>45562</v>
      </c>
      <c r="B1673">
        <v>3945383</v>
      </c>
    </row>
    <row r="1674" spans="1:2" hidden="1" x14ac:dyDescent="0.25">
      <c r="A1674" s="1">
        <v>45563</v>
      </c>
      <c r="B1674">
        <v>2557982</v>
      </c>
    </row>
    <row r="1675" spans="1:2" hidden="1" x14ac:dyDescent="0.25">
      <c r="A1675" s="1">
        <v>45564</v>
      </c>
      <c r="B1675">
        <v>1959363</v>
      </c>
    </row>
    <row r="1676" spans="1:2" hidden="1" x14ac:dyDescent="0.25">
      <c r="A1676" s="1">
        <v>45565</v>
      </c>
      <c r="B1676">
        <v>3849138</v>
      </c>
    </row>
    <row r="1677" spans="1:2" hidden="1" x14ac:dyDescent="0.25">
      <c r="A1677" s="1">
        <v>45566</v>
      </c>
      <c r="B1677">
        <v>4186632</v>
      </c>
    </row>
    <row r="1678" spans="1:2" hidden="1" x14ac:dyDescent="0.25">
      <c r="A1678" s="1">
        <v>45567</v>
      </c>
      <c r="B1678">
        <v>4073590</v>
      </c>
    </row>
    <row r="1679" spans="1:2" hidden="1" x14ac:dyDescent="0.25">
      <c r="A1679" s="1">
        <v>45568</v>
      </c>
      <c r="B1679">
        <v>3630794</v>
      </c>
    </row>
    <row r="1680" spans="1:2" hidden="1" x14ac:dyDescent="0.25">
      <c r="A1680" s="1">
        <v>45569</v>
      </c>
      <c r="B1680">
        <v>3507603</v>
      </c>
    </row>
    <row r="1681" spans="1:2" hidden="1" x14ac:dyDescent="0.25">
      <c r="A1681" s="1">
        <v>45570</v>
      </c>
      <c r="B1681">
        <v>2716913</v>
      </c>
    </row>
    <row r="1682" spans="1:2" hidden="1" x14ac:dyDescent="0.25">
      <c r="A1682" s="1">
        <v>45571</v>
      </c>
      <c r="B1682">
        <v>2069930</v>
      </c>
    </row>
    <row r="1683" spans="1:2" hidden="1" x14ac:dyDescent="0.25">
      <c r="A1683" s="1">
        <v>45572</v>
      </c>
      <c r="B1683">
        <v>3851201</v>
      </c>
    </row>
    <row r="1684" spans="1:2" hidden="1" x14ac:dyDescent="0.25">
      <c r="A1684" s="1">
        <v>45573</v>
      </c>
      <c r="B1684">
        <v>4264001</v>
      </c>
    </row>
    <row r="1685" spans="1:2" hidden="1" x14ac:dyDescent="0.25">
      <c r="A1685" s="1">
        <v>45574</v>
      </c>
      <c r="B1685">
        <v>4320134</v>
      </c>
    </row>
    <row r="1686" spans="1:2" hidden="1" x14ac:dyDescent="0.25">
      <c r="A1686" s="1">
        <v>45575</v>
      </c>
      <c r="B1686">
        <v>4335088</v>
      </c>
    </row>
    <row r="1687" spans="1:2" hidden="1" x14ac:dyDescent="0.25">
      <c r="A1687" s="1">
        <v>45576</v>
      </c>
      <c r="B1687">
        <v>3870913</v>
      </c>
    </row>
    <row r="1688" spans="1:2" hidden="1" x14ac:dyDescent="0.25">
      <c r="A1688" s="1">
        <v>45577</v>
      </c>
      <c r="B1688">
        <v>2591860</v>
      </c>
    </row>
    <row r="1689" spans="1:2" hidden="1" x14ac:dyDescent="0.25">
      <c r="A1689" s="1">
        <v>45578</v>
      </c>
      <c r="B1689">
        <v>2155862</v>
      </c>
    </row>
    <row r="1690" spans="1:2" hidden="1" x14ac:dyDescent="0.25">
      <c r="A1690" s="1">
        <v>45579</v>
      </c>
      <c r="B1690">
        <v>3067003</v>
      </c>
    </row>
    <row r="1691" spans="1:2" hidden="1" x14ac:dyDescent="0.25">
      <c r="A1691" s="1">
        <v>45580</v>
      </c>
      <c r="B1691">
        <v>4290838</v>
      </c>
    </row>
    <row r="1692" spans="1:2" hidden="1" x14ac:dyDescent="0.25">
      <c r="A1692" s="1">
        <v>45581</v>
      </c>
      <c r="B1692">
        <v>4363556</v>
      </c>
    </row>
    <row r="1693" spans="1:2" hidden="1" x14ac:dyDescent="0.25">
      <c r="A1693" s="1">
        <v>45582</v>
      </c>
      <c r="B1693">
        <v>4326836</v>
      </c>
    </row>
    <row r="1694" spans="1:2" hidden="1" x14ac:dyDescent="0.25">
      <c r="A1694" s="1">
        <v>45583</v>
      </c>
      <c r="B1694">
        <v>4034399</v>
      </c>
    </row>
    <row r="1695" spans="1:2" hidden="1" x14ac:dyDescent="0.25">
      <c r="A1695" s="1">
        <v>45584</v>
      </c>
      <c r="B1695">
        <v>2823485</v>
      </c>
    </row>
    <row r="1696" spans="1:2" hidden="1" x14ac:dyDescent="0.25">
      <c r="A1696" s="1">
        <v>45585</v>
      </c>
      <c r="B1696">
        <v>2211314</v>
      </c>
    </row>
    <row r="1697" spans="1:7" hidden="1" x14ac:dyDescent="0.25">
      <c r="A1697" s="1">
        <v>45586</v>
      </c>
      <c r="B1697">
        <v>3876312</v>
      </c>
    </row>
    <row r="1698" spans="1:7" hidden="1" x14ac:dyDescent="0.25">
      <c r="A1698" s="1">
        <v>45587</v>
      </c>
      <c r="B1698">
        <v>4264735</v>
      </c>
    </row>
    <row r="1699" spans="1:7" hidden="1" x14ac:dyDescent="0.25">
      <c r="A1699" s="1">
        <v>45588</v>
      </c>
      <c r="B1699">
        <v>4298092</v>
      </c>
    </row>
    <row r="1700" spans="1:7" hidden="1" x14ac:dyDescent="0.25">
      <c r="A1700" s="1">
        <v>45589</v>
      </c>
      <c r="B1700">
        <v>4319281</v>
      </c>
    </row>
    <row r="1701" spans="1:7" hidden="1" x14ac:dyDescent="0.25">
      <c r="A1701" s="1">
        <v>45590</v>
      </c>
      <c r="B1701">
        <v>4066538</v>
      </c>
    </row>
    <row r="1702" spans="1:7" hidden="1" x14ac:dyDescent="0.25">
      <c r="A1702" s="1">
        <v>45591</v>
      </c>
      <c r="B1702">
        <v>2837832</v>
      </c>
    </row>
    <row r="1703" spans="1:7" hidden="1" x14ac:dyDescent="0.25">
      <c r="A1703" s="1">
        <v>45592</v>
      </c>
      <c r="B1703">
        <v>2215973</v>
      </c>
    </row>
    <row r="1704" spans="1:7" hidden="1" x14ac:dyDescent="0.25">
      <c r="A1704" s="1">
        <v>45593</v>
      </c>
      <c r="B1704">
        <v>3985381</v>
      </c>
    </row>
    <row r="1705" spans="1:7" hidden="1" x14ac:dyDescent="0.25">
      <c r="A1705" s="1">
        <v>45594</v>
      </c>
      <c r="B1705">
        <v>4391065</v>
      </c>
    </row>
    <row r="1706" spans="1:7" hidden="1" x14ac:dyDescent="0.25">
      <c r="A1706" s="1">
        <v>45595</v>
      </c>
      <c r="B1706">
        <v>4450028</v>
      </c>
    </row>
    <row r="1707" spans="1:7" hidden="1" x14ac:dyDescent="0.25">
      <c r="A1707" s="1">
        <v>45596</v>
      </c>
      <c r="B1707">
        <v>4027166</v>
      </c>
      <c r="C1707">
        <v>4027166</v>
      </c>
      <c r="D1707" s="10">
        <v>4027166</v>
      </c>
      <c r="E1707" s="10">
        <v>4027166</v>
      </c>
    </row>
    <row r="1708" spans="1:7" x14ac:dyDescent="0.25">
      <c r="A1708" s="1">
        <v>45597</v>
      </c>
      <c r="C1708" t="e">
        <f t="shared" ref="C1708:C1739" si="0">_xlfn.FORECAST.ETS(A1708,$B$2:$B$1707,$A$2:$A$1707,1,1)</f>
        <v>#N/A</v>
      </c>
      <c r="D1708" s="10" t="e">
        <f t="shared" ref="D1708:D1739" si="1">C1708-_xlfn.FORECAST.ETS.CONFINT(A1708,$B$2:$B$1707,$A$2:$A$1707,0.95,1,1)</f>
        <v>#N/A</v>
      </c>
      <c r="E1708" s="10" t="e">
        <f t="shared" ref="E1708:E1739" si="2">C1708+_xlfn.FORECAST.ETS.CONFINT(A1708,$B$2:$B$1707,$A$2:$A$1707,0.95,1,1)</f>
        <v>#N/A</v>
      </c>
    </row>
    <row r="1709" spans="1:7" x14ac:dyDescent="0.25">
      <c r="A1709" s="1">
        <v>45598</v>
      </c>
      <c r="C1709" t="e">
        <f t="shared" si="0"/>
        <v>#N/A</v>
      </c>
      <c r="D1709" s="10" t="e">
        <f t="shared" si="1"/>
        <v>#N/A</v>
      </c>
      <c r="E1709" s="10" t="e">
        <f t="shared" si="2"/>
        <v>#N/A</v>
      </c>
      <c r="F1709" s="7" t="s">
        <v>20</v>
      </c>
      <c r="G1709" t="s">
        <v>64</v>
      </c>
    </row>
    <row r="1710" spans="1:7" x14ac:dyDescent="0.25">
      <c r="A1710" s="1">
        <v>45599</v>
      </c>
      <c r="C1710" t="e">
        <f t="shared" si="0"/>
        <v>#N/A</v>
      </c>
      <c r="D1710" s="10" t="e">
        <f t="shared" si="1"/>
        <v>#N/A</v>
      </c>
      <c r="E1710" s="10" t="e">
        <f t="shared" si="2"/>
        <v>#N/A</v>
      </c>
      <c r="F1710" s="8" t="s">
        <v>52</v>
      </c>
      <c r="G1710" s="21"/>
    </row>
    <row r="1711" spans="1:7" x14ac:dyDescent="0.25">
      <c r="A1711" s="1">
        <v>45600</v>
      </c>
      <c r="C1711" t="e">
        <f t="shared" si="0"/>
        <v>#N/A</v>
      </c>
      <c r="D1711" s="10" t="e">
        <f t="shared" si="1"/>
        <v>#N/A</v>
      </c>
      <c r="E1711" s="10" t="e">
        <f t="shared" si="2"/>
        <v>#N/A</v>
      </c>
      <c r="F1711" s="26" t="s">
        <v>30</v>
      </c>
      <c r="G1711" s="21">
        <v>4027166</v>
      </c>
    </row>
    <row r="1712" spans="1:7" x14ac:dyDescent="0.25">
      <c r="A1712" s="1">
        <v>45601</v>
      </c>
      <c r="C1712" t="e">
        <f t="shared" si="0"/>
        <v>#N/A</v>
      </c>
      <c r="D1712" s="10" t="e">
        <f t="shared" si="1"/>
        <v>#N/A</v>
      </c>
      <c r="E1712" s="10" t="e">
        <f t="shared" si="2"/>
        <v>#N/A</v>
      </c>
      <c r="F1712" s="26" t="s">
        <v>33</v>
      </c>
      <c r="G1712" s="21">
        <v>104960414.9732504</v>
      </c>
    </row>
    <row r="1713" spans="1:7" x14ac:dyDescent="0.25">
      <c r="A1713" s="1">
        <v>45602</v>
      </c>
      <c r="C1713" t="e">
        <f t="shared" si="0"/>
        <v>#N/A</v>
      </c>
      <c r="D1713" s="10" t="e">
        <f t="shared" si="1"/>
        <v>#N/A</v>
      </c>
      <c r="E1713" s="10" t="e">
        <f t="shared" si="2"/>
        <v>#N/A</v>
      </c>
      <c r="F1713" s="26" t="s">
        <v>35</v>
      </c>
      <c r="G1713" s="21">
        <v>109760152.00446203</v>
      </c>
    </row>
    <row r="1714" spans="1:7" x14ac:dyDescent="0.25">
      <c r="A1714" s="1">
        <v>45603</v>
      </c>
      <c r="C1714" t="e">
        <f t="shared" si="0"/>
        <v>#N/A</v>
      </c>
      <c r="D1714" s="10" t="e">
        <f t="shared" si="1"/>
        <v>#N/A</v>
      </c>
      <c r="E1714" s="10" t="e">
        <f t="shared" si="2"/>
        <v>#N/A</v>
      </c>
      <c r="F1714" s="8" t="s">
        <v>65</v>
      </c>
      <c r="G1714" s="21"/>
    </row>
    <row r="1715" spans="1:7" x14ac:dyDescent="0.25">
      <c r="A1715" s="1">
        <v>45604</v>
      </c>
      <c r="C1715" t="e">
        <f t="shared" si="0"/>
        <v>#N/A</v>
      </c>
      <c r="D1715" s="10" t="e">
        <f t="shared" si="1"/>
        <v>#N/A</v>
      </c>
      <c r="E1715" s="10" t="e">
        <f t="shared" si="2"/>
        <v>#N/A</v>
      </c>
      <c r="F1715" s="26" t="s">
        <v>40</v>
      </c>
      <c r="G1715" s="21">
        <v>113360680.54058331</v>
      </c>
    </row>
    <row r="1716" spans="1:7" x14ac:dyDescent="0.25">
      <c r="A1716" s="1">
        <v>45605</v>
      </c>
      <c r="C1716" t="e">
        <f t="shared" si="0"/>
        <v>#N/A</v>
      </c>
      <c r="D1716" s="10" t="e">
        <f t="shared" si="1"/>
        <v>#N/A</v>
      </c>
      <c r="E1716" s="10" t="e">
        <f t="shared" si="2"/>
        <v>#N/A</v>
      </c>
      <c r="F1716" s="26" t="s">
        <v>34</v>
      </c>
      <c r="G1716" s="21">
        <v>2766211.9961371152</v>
      </c>
    </row>
    <row r="1717" spans="1:7" x14ac:dyDescent="0.25">
      <c r="A1717" s="1">
        <v>45606</v>
      </c>
      <c r="C1717" t="e">
        <f t="shared" si="0"/>
        <v>#N/A</v>
      </c>
      <c r="D1717" s="10" t="e">
        <f t="shared" si="1"/>
        <v>#N/A</v>
      </c>
      <c r="E1717" s="10" t="e">
        <f t="shared" si="2"/>
        <v>#N/A</v>
      </c>
      <c r="F1717" s="8" t="s">
        <v>28</v>
      </c>
      <c r="G1717" s="21">
        <v>334874625.51443285</v>
      </c>
    </row>
    <row r="1718" spans="1:7" x14ac:dyDescent="0.25">
      <c r="A1718" s="1">
        <v>45607</v>
      </c>
      <c r="C1718" t="e">
        <f t="shared" si="0"/>
        <v>#N/A</v>
      </c>
      <c r="D1718" s="10" t="e">
        <f t="shared" si="1"/>
        <v>#N/A</v>
      </c>
      <c r="E1718" s="10" t="e">
        <f t="shared" si="2"/>
        <v>#N/A</v>
      </c>
    </row>
    <row r="1719" spans="1:7" x14ac:dyDescent="0.25">
      <c r="A1719" s="1">
        <v>45608</v>
      </c>
      <c r="C1719" t="e">
        <f t="shared" si="0"/>
        <v>#N/A</v>
      </c>
      <c r="D1719" s="10" t="e">
        <f t="shared" si="1"/>
        <v>#N/A</v>
      </c>
      <c r="E1719" s="10" t="e">
        <f t="shared" si="2"/>
        <v>#N/A</v>
      </c>
    </row>
    <row r="1720" spans="1:7" x14ac:dyDescent="0.25">
      <c r="A1720" s="1">
        <v>45609</v>
      </c>
      <c r="C1720" t="e">
        <f t="shared" si="0"/>
        <v>#N/A</v>
      </c>
      <c r="D1720" s="10" t="e">
        <f t="shared" si="1"/>
        <v>#N/A</v>
      </c>
      <c r="E1720" s="10" t="e">
        <f t="shared" si="2"/>
        <v>#N/A</v>
      </c>
    </row>
    <row r="1721" spans="1:7" x14ac:dyDescent="0.25">
      <c r="A1721" s="1">
        <v>45610</v>
      </c>
      <c r="C1721" t="e">
        <f t="shared" si="0"/>
        <v>#N/A</v>
      </c>
      <c r="D1721" s="10" t="e">
        <f t="shared" si="1"/>
        <v>#N/A</v>
      </c>
      <c r="E1721" s="10" t="e">
        <f t="shared" si="2"/>
        <v>#N/A</v>
      </c>
    </row>
    <row r="1722" spans="1:7" x14ac:dyDescent="0.25">
      <c r="A1722" s="1">
        <v>45611</v>
      </c>
      <c r="C1722" t="e">
        <f t="shared" si="0"/>
        <v>#N/A</v>
      </c>
      <c r="D1722" s="10" t="e">
        <f t="shared" si="1"/>
        <v>#N/A</v>
      </c>
      <c r="E1722" s="10" t="e">
        <f t="shared" si="2"/>
        <v>#N/A</v>
      </c>
    </row>
    <row r="1723" spans="1:7" x14ac:dyDescent="0.25">
      <c r="A1723" s="1">
        <v>45612</v>
      </c>
      <c r="C1723" t="e">
        <f t="shared" si="0"/>
        <v>#N/A</v>
      </c>
      <c r="D1723" s="10" t="e">
        <f t="shared" si="1"/>
        <v>#N/A</v>
      </c>
      <c r="E1723" s="10" t="e">
        <f t="shared" si="2"/>
        <v>#N/A</v>
      </c>
    </row>
    <row r="1724" spans="1:7" x14ac:dyDescent="0.25">
      <c r="A1724" s="1">
        <v>45613</v>
      </c>
      <c r="C1724" t="e">
        <f t="shared" si="0"/>
        <v>#N/A</v>
      </c>
      <c r="D1724" s="10" t="e">
        <f t="shared" si="1"/>
        <v>#N/A</v>
      </c>
      <c r="E1724" s="10" t="e">
        <f t="shared" si="2"/>
        <v>#N/A</v>
      </c>
    </row>
    <row r="1725" spans="1:7" x14ac:dyDescent="0.25">
      <c r="A1725" s="1">
        <v>45614</v>
      </c>
      <c r="C1725" t="e">
        <f t="shared" si="0"/>
        <v>#N/A</v>
      </c>
      <c r="D1725" s="10" t="e">
        <f t="shared" si="1"/>
        <v>#N/A</v>
      </c>
      <c r="E1725" s="10" t="e">
        <f t="shared" si="2"/>
        <v>#N/A</v>
      </c>
    </row>
    <row r="1726" spans="1:7" x14ac:dyDescent="0.25">
      <c r="A1726" s="1">
        <v>45615</v>
      </c>
      <c r="C1726" t="e">
        <f t="shared" si="0"/>
        <v>#N/A</v>
      </c>
      <c r="D1726" s="10" t="e">
        <f t="shared" si="1"/>
        <v>#N/A</v>
      </c>
      <c r="E1726" s="10" t="e">
        <f t="shared" si="2"/>
        <v>#N/A</v>
      </c>
    </row>
    <row r="1727" spans="1:7" x14ac:dyDescent="0.25">
      <c r="A1727" s="1">
        <v>45616</v>
      </c>
      <c r="C1727" t="e">
        <f t="shared" si="0"/>
        <v>#N/A</v>
      </c>
      <c r="D1727" s="10" t="e">
        <f t="shared" si="1"/>
        <v>#N/A</v>
      </c>
      <c r="E1727" s="10" t="e">
        <f t="shared" si="2"/>
        <v>#N/A</v>
      </c>
    </row>
    <row r="1728" spans="1:7" x14ac:dyDescent="0.25">
      <c r="A1728" s="1">
        <v>45617</v>
      </c>
      <c r="C1728" t="e">
        <f t="shared" si="0"/>
        <v>#N/A</v>
      </c>
      <c r="D1728" s="10" t="e">
        <f t="shared" si="1"/>
        <v>#N/A</v>
      </c>
      <c r="E1728" s="10" t="e">
        <f t="shared" si="2"/>
        <v>#N/A</v>
      </c>
    </row>
    <row r="1729" spans="1:5" x14ac:dyDescent="0.25">
      <c r="A1729" s="1">
        <v>45618</v>
      </c>
      <c r="C1729" t="e">
        <f t="shared" si="0"/>
        <v>#N/A</v>
      </c>
      <c r="D1729" s="10" t="e">
        <f t="shared" si="1"/>
        <v>#N/A</v>
      </c>
      <c r="E1729" s="10" t="e">
        <f t="shared" si="2"/>
        <v>#N/A</v>
      </c>
    </row>
    <row r="1730" spans="1:5" x14ac:dyDescent="0.25">
      <c r="A1730" s="1">
        <v>45619</v>
      </c>
      <c r="C1730" t="e">
        <f t="shared" si="0"/>
        <v>#N/A</v>
      </c>
      <c r="D1730" s="10" t="e">
        <f t="shared" si="1"/>
        <v>#N/A</v>
      </c>
      <c r="E1730" s="10" t="e">
        <f t="shared" si="2"/>
        <v>#N/A</v>
      </c>
    </row>
    <row r="1731" spans="1:5" x14ac:dyDescent="0.25">
      <c r="A1731" s="1">
        <v>45620</v>
      </c>
      <c r="C1731" t="e">
        <f t="shared" si="0"/>
        <v>#N/A</v>
      </c>
      <c r="D1731" s="10" t="e">
        <f t="shared" si="1"/>
        <v>#N/A</v>
      </c>
      <c r="E1731" s="10" t="e">
        <f t="shared" si="2"/>
        <v>#N/A</v>
      </c>
    </row>
    <row r="1732" spans="1:5" x14ac:dyDescent="0.25">
      <c r="A1732" s="1">
        <v>45621</v>
      </c>
      <c r="C1732" t="e">
        <f t="shared" si="0"/>
        <v>#N/A</v>
      </c>
      <c r="D1732" s="10" t="e">
        <f t="shared" si="1"/>
        <v>#N/A</v>
      </c>
      <c r="E1732" s="10" t="e">
        <f t="shared" si="2"/>
        <v>#N/A</v>
      </c>
    </row>
    <row r="1733" spans="1:5" x14ac:dyDescent="0.25">
      <c r="A1733" s="1">
        <v>45622</v>
      </c>
      <c r="C1733" t="e">
        <f t="shared" si="0"/>
        <v>#N/A</v>
      </c>
      <c r="D1733" s="10" t="e">
        <f t="shared" si="1"/>
        <v>#N/A</v>
      </c>
      <c r="E1733" s="10" t="e">
        <f t="shared" si="2"/>
        <v>#N/A</v>
      </c>
    </row>
    <row r="1734" spans="1:5" x14ac:dyDescent="0.25">
      <c r="A1734" s="1">
        <v>45623</v>
      </c>
      <c r="C1734" t="e">
        <f t="shared" si="0"/>
        <v>#N/A</v>
      </c>
      <c r="D1734" s="10" t="e">
        <f t="shared" si="1"/>
        <v>#N/A</v>
      </c>
      <c r="E1734" s="10" t="e">
        <f t="shared" si="2"/>
        <v>#N/A</v>
      </c>
    </row>
    <row r="1735" spans="1:5" x14ac:dyDescent="0.25">
      <c r="A1735" s="1">
        <v>45624</v>
      </c>
      <c r="C1735" t="e">
        <f t="shared" si="0"/>
        <v>#N/A</v>
      </c>
      <c r="D1735" s="10" t="e">
        <f t="shared" si="1"/>
        <v>#N/A</v>
      </c>
      <c r="E1735" s="10" t="e">
        <f t="shared" si="2"/>
        <v>#N/A</v>
      </c>
    </row>
    <row r="1736" spans="1:5" x14ac:dyDescent="0.25">
      <c r="A1736" s="1">
        <v>45625</v>
      </c>
      <c r="C1736" t="e">
        <f t="shared" si="0"/>
        <v>#N/A</v>
      </c>
      <c r="D1736" s="10" t="e">
        <f t="shared" si="1"/>
        <v>#N/A</v>
      </c>
      <c r="E1736" s="10" t="e">
        <f t="shared" si="2"/>
        <v>#N/A</v>
      </c>
    </row>
    <row r="1737" spans="1:5" x14ac:dyDescent="0.25">
      <c r="A1737" s="1">
        <v>45626</v>
      </c>
      <c r="C1737" t="e">
        <f t="shared" si="0"/>
        <v>#N/A</v>
      </c>
      <c r="D1737" s="10" t="e">
        <f t="shared" si="1"/>
        <v>#N/A</v>
      </c>
      <c r="E1737" s="10" t="e">
        <f t="shared" si="2"/>
        <v>#N/A</v>
      </c>
    </row>
    <row r="1738" spans="1:5" x14ac:dyDescent="0.25">
      <c r="A1738" s="1">
        <v>45627</v>
      </c>
      <c r="C1738" t="e">
        <f t="shared" si="0"/>
        <v>#N/A</v>
      </c>
      <c r="D1738" s="10" t="e">
        <f t="shared" si="1"/>
        <v>#N/A</v>
      </c>
      <c r="E1738" s="10" t="e">
        <f t="shared" si="2"/>
        <v>#N/A</v>
      </c>
    </row>
    <row r="1739" spans="1:5" x14ac:dyDescent="0.25">
      <c r="A1739" s="1">
        <v>45628</v>
      </c>
      <c r="C1739" t="e">
        <f t="shared" si="0"/>
        <v>#N/A</v>
      </c>
      <c r="D1739" s="10" t="e">
        <f t="shared" si="1"/>
        <v>#N/A</v>
      </c>
      <c r="E1739" s="10" t="e">
        <f t="shared" si="2"/>
        <v>#N/A</v>
      </c>
    </row>
    <row r="1740" spans="1:5" x14ac:dyDescent="0.25">
      <c r="A1740" s="1">
        <v>45629</v>
      </c>
      <c r="C1740" t="e">
        <f t="shared" ref="C1740:C1771" si="3">_xlfn.FORECAST.ETS(A1740,$B$2:$B$1707,$A$2:$A$1707,1,1)</f>
        <v>#N/A</v>
      </c>
      <c r="D1740" s="10" t="e">
        <f t="shared" ref="D1740:D1771" si="4">C1740-_xlfn.FORECAST.ETS.CONFINT(A1740,$B$2:$B$1707,$A$2:$A$1707,0.95,1,1)</f>
        <v>#N/A</v>
      </c>
      <c r="E1740" s="10" t="e">
        <f t="shared" ref="E1740:E1771" si="5">C1740+_xlfn.FORECAST.ETS.CONFINT(A1740,$B$2:$B$1707,$A$2:$A$1707,0.95,1,1)</f>
        <v>#N/A</v>
      </c>
    </row>
    <row r="1741" spans="1:5" x14ac:dyDescent="0.25">
      <c r="A1741" s="1">
        <v>45630</v>
      </c>
      <c r="C1741" t="e">
        <f t="shared" si="3"/>
        <v>#N/A</v>
      </c>
      <c r="D1741" s="10" t="e">
        <f t="shared" si="4"/>
        <v>#N/A</v>
      </c>
      <c r="E1741" s="10" t="e">
        <f t="shared" si="5"/>
        <v>#N/A</v>
      </c>
    </row>
    <row r="1742" spans="1:5" x14ac:dyDescent="0.25">
      <c r="A1742" s="1">
        <v>45631</v>
      </c>
      <c r="C1742" t="e">
        <f t="shared" si="3"/>
        <v>#N/A</v>
      </c>
      <c r="D1742" s="10" t="e">
        <f t="shared" si="4"/>
        <v>#N/A</v>
      </c>
      <c r="E1742" s="10" t="e">
        <f t="shared" si="5"/>
        <v>#N/A</v>
      </c>
    </row>
    <row r="1743" spans="1:5" x14ac:dyDescent="0.25">
      <c r="A1743" s="1">
        <v>45632</v>
      </c>
      <c r="C1743" t="e">
        <f t="shared" si="3"/>
        <v>#N/A</v>
      </c>
      <c r="D1743" s="10" t="e">
        <f t="shared" si="4"/>
        <v>#N/A</v>
      </c>
      <c r="E1743" s="10" t="e">
        <f t="shared" si="5"/>
        <v>#N/A</v>
      </c>
    </row>
    <row r="1744" spans="1:5" x14ac:dyDescent="0.25">
      <c r="A1744" s="1">
        <v>45633</v>
      </c>
      <c r="C1744" t="e">
        <f t="shared" si="3"/>
        <v>#N/A</v>
      </c>
      <c r="D1744" s="10" t="e">
        <f t="shared" si="4"/>
        <v>#N/A</v>
      </c>
      <c r="E1744" s="10" t="e">
        <f t="shared" si="5"/>
        <v>#N/A</v>
      </c>
    </row>
    <row r="1745" spans="1:5" x14ac:dyDescent="0.25">
      <c r="A1745" s="1">
        <v>45634</v>
      </c>
      <c r="C1745" t="e">
        <f t="shared" si="3"/>
        <v>#N/A</v>
      </c>
      <c r="D1745" s="10" t="e">
        <f t="shared" si="4"/>
        <v>#N/A</v>
      </c>
      <c r="E1745" s="10" t="e">
        <f t="shared" si="5"/>
        <v>#N/A</v>
      </c>
    </row>
    <row r="1746" spans="1:5" x14ac:dyDescent="0.25">
      <c r="A1746" s="1">
        <v>45635</v>
      </c>
      <c r="C1746" t="e">
        <f t="shared" si="3"/>
        <v>#N/A</v>
      </c>
      <c r="D1746" s="10" t="e">
        <f t="shared" si="4"/>
        <v>#N/A</v>
      </c>
      <c r="E1746" s="10" t="e">
        <f t="shared" si="5"/>
        <v>#N/A</v>
      </c>
    </row>
    <row r="1747" spans="1:5" x14ac:dyDescent="0.25">
      <c r="A1747" s="1">
        <v>45636</v>
      </c>
      <c r="C1747" t="e">
        <f t="shared" si="3"/>
        <v>#N/A</v>
      </c>
      <c r="D1747" s="10" t="e">
        <f t="shared" si="4"/>
        <v>#N/A</v>
      </c>
      <c r="E1747" s="10" t="e">
        <f t="shared" si="5"/>
        <v>#N/A</v>
      </c>
    </row>
    <row r="1748" spans="1:5" x14ac:dyDescent="0.25">
      <c r="A1748" s="1">
        <v>45637</v>
      </c>
      <c r="C1748" t="e">
        <f t="shared" si="3"/>
        <v>#N/A</v>
      </c>
      <c r="D1748" s="10" t="e">
        <f t="shared" si="4"/>
        <v>#N/A</v>
      </c>
      <c r="E1748" s="10" t="e">
        <f t="shared" si="5"/>
        <v>#N/A</v>
      </c>
    </row>
    <row r="1749" spans="1:5" x14ac:dyDescent="0.25">
      <c r="A1749" s="1">
        <v>45638</v>
      </c>
      <c r="C1749" t="e">
        <f t="shared" si="3"/>
        <v>#N/A</v>
      </c>
      <c r="D1749" s="10" t="e">
        <f t="shared" si="4"/>
        <v>#N/A</v>
      </c>
      <c r="E1749" s="10" t="e">
        <f t="shared" si="5"/>
        <v>#N/A</v>
      </c>
    </row>
    <row r="1750" spans="1:5" x14ac:dyDescent="0.25">
      <c r="A1750" s="1">
        <v>45639</v>
      </c>
      <c r="C1750" t="e">
        <f t="shared" si="3"/>
        <v>#N/A</v>
      </c>
      <c r="D1750" s="10" t="e">
        <f t="shared" si="4"/>
        <v>#N/A</v>
      </c>
      <c r="E1750" s="10" t="e">
        <f t="shared" si="5"/>
        <v>#N/A</v>
      </c>
    </row>
    <row r="1751" spans="1:5" x14ac:dyDescent="0.25">
      <c r="A1751" s="1">
        <v>45640</v>
      </c>
      <c r="C1751" t="e">
        <f t="shared" si="3"/>
        <v>#N/A</v>
      </c>
      <c r="D1751" s="10" t="e">
        <f t="shared" si="4"/>
        <v>#N/A</v>
      </c>
      <c r="E1751" s="10" t="e">
        <f t="shared" si="5"/>
        <v>#N/A</v>
      </c>
    </row>
    <row r="1752" spans="1:5" x14ac:dyDescent="0.25">
      <c r="A1752" s="1">
        <v>45641</v>
      </c>
      <c r="C1752" t="e">
        <f t="shared" si="3"/>
        <v>#N/A</v>
      </c>
      <c r="D1752" s="10" t="e">
        <f t="shared" si="4"/>
        <v>#N/A</v>
      </c>
      <c r="E1752" s="10" t="e">
        <f t="shared" si="5"/>
        <v>#N/A</v>
      </c>
    </row>
    <row r="1753" spans="1:5" x14ac:dyDescent="0.25">
      <c r="A1753" s="1">
        <v>45642</v>
      </c>
      <c r="C1753" t="e">
        <f t="shared" si="3"/>
        <v>#N/A</v>
      </c>
      <c r="D1753" s="10" t="e">
        <f t="shared" si="4"/>
        <v>#N/A</v>
      </c>
      <c r="E1753" s="10" t="e">
        <f t="shared" si="5"/>
        <v>#N/A</v>
      </c>
    </row>
    <row r="1754" spans="1:5" x14ac:dyDescent="0.25">
      <c r="A1754" s="1">
        <v>45643</v>
      </c>
      <c r="C1754" t="e">
        <f t="shared" si="3"/>
        <v>#N/A</v>
      </c>
      <c r="D1754" s="10" t="e">
        <f t="shared" si="4"/>
        <v>#N/A</v>
      </c>
      <c r="E1754" s="10" t="e">
        <f t="shared" si="5"/>
        <v>#N/A</v>
      </c>
    </row>
    <row r="1755" spans="1:5" x14ac:dyDescent="0.25">
      <c r="A1755" s="1">
        <v>45644</v>
      </c>
      <c r="C1755" t="e">
        <f t="shared" si="3"/>
        <v>#N/A</v>
      </c>
      <c r="D1755" s="10" t="e">
        <f t="shared" si="4"/>
        <v>#N/A</v>
      </c>
      <c r="E1755" s="10" t="e">
        <f t="shared" si="5"/>
        <v>#N/A</v>
      </c>
    </row>
    <row r="1756" spans="1:5" x14ac:dyDescent="0.25">
      <c r="A1756" s="1">
        <v>45645</v>
      </c>
      <c r="C1756" t="e">
        <f t="shared" si="3"/>
        <v>#N/A</v>
      </c>
      <c r="D1756" s="10" t="e">
        <f t="shared" si="4"/>
        <v>#N/A</v>
      </c>
      <c r="E1756" s="10" t="e">
        <f t="shared" si="5"/>
        <v>#N/A</v>
      </c>
    </row>
    <row r="1757" spans="1:5" x14ac:dyDescent="0.25">
      <c r="A1757" s="1">
        <v>45646</v>
      </c>
      <c r="C1757" t="e">
        <f t="shared" si="3"/>
        <v>#N/A</v>
      </c>
      <c r="D1757" s="10" t="e">
        <f t="shared" si="4"/>
        <v>#N/A</v>
      </c>
      <c r="E1757" s="10" t="e">
        <f t="shared" si="5"/>
        <v>#N/A</v>
      </c>
    </row>
    <row r="1758" spans="1:5" x14ac:dyDescent="0.25">
      <c r="A1758" s="1">
        <v>45647</v>
      </c>
      <c r="C1758" t="e">
        <f t="shared" si="3"/>
        <v>#N/A</v>
      </c>
      <c r="D1758" s="10" t="e">
        <f t="shared" si="4"/>
        <v>#N/A</v>
      </c>
      <c r="E1758" s="10" t="e">
        <f t="shared" si="5"/>
        <v>#N/A</v>
      </c>
    </row>
    <row r="1759" spans="1:5" x14ac:dyDescent="0.25">
      <c r="A1759" s="1">
        <v>45648</v>
      </c>
      <c r="C1759" t="e">
        <f t="shared" si="3"/>
        <v>#N/A</v>
      </c>
      <c r="D1759" s="10" t="e">
        <f t="shared" si="4"/>
        <v>#N/A</v>
      </c>
      <c r="E1759" s="10" t="e">
        <f t="shared" si="5"/>
        <v>#N/A</v>
      </c>
    </row>
    <row r="1760" spans="1:5" x14ac:dyDescent="0.25">
      <c r="A1760" s="1">
        <v>45649</v>
      </c>
      <c r="C1760" t="e">
        <f t="shared" si="3"/>
        <v>#N/A</v>
      </c>
      <c r="D1760" s="10" t="e">
        <f t="shared" si="4"/>
        <v>#N/A</v>
      </c>
      <c r="E1760" s="10" t="e">
        <f t="shared" si="5"/>
        <v>#N/A</v>
      </c>
    </row>
    <row r="1761" spans="1:5" x14ac:dyDescent="0.25">
      <c r="A1761" s="1">
        <v>45650</v>
      </c>
      <c r="C1761" t="e">
        <f t="shared" si="3"/>
        <v>#N/A</v>
      </c>
      <c r="D1761" s="10" t="e">
        <f t="shared" si="4"/>
        <v>#N/A</v>
      </c>
      <c r="E1761" s="10" t="e">
        <f t="shared" si="5"/>
        <v>#N/A</v>
      </c>
    </row>
    <row r="1762" spans="1:5" x14ac:dyDescent="0.25">
      <c r="A1762" s="1">
        <v>45651</v>
      </c>
      <c r="C1762" t="e">
        <f t="shared" si="3"/>
        <v>#N/A</v>
      </c>
      <c r="D1762" s="10" t="e">
        <f t="shared" si="4"/>
        <v>#N/A</v>
      </c>
      <c r="E1762" s="10" t="e">
        <f t="shared" si="5"/>
        <v>#N/A</v>
      </c>
    </row>
    <row r="1763" spans="1:5" x14ac:dyDescent="0.25">
      <c r="A1763" s="1">
        <v>45652</v>
      </c>
      <c r="C1763" t="e">
        <f t="shared" si="3"/>
        <v>#N/A</v>
      </c>
      <c r="D1763" s="10" t="e">
        <f t="shared" si="4"/>
        <v>#N/A</v>
      </c>
      <c r="E1763" s="10" t="e">
        <f t="shared" si="5"/>
        <v>#N/A</v>
      </c>
    </row>
    <row r="1764" spans="1:5" x14ac:dyDescent="0.25">
      <c r="A1764" s="1">
        <v>45653</v>
      </c>
      <c r="C1764" t="e">
        <f t="shared" si="3"/>
        <v>#N/A</v>
      </c>
      <c r="D1764" s="10" t="e">
        <f t="shared" si="4"/>
        <v>#N/A</v>
      </c>
      <c r="E1764" s="10" t="e">
        <f t="shared" si="5"/>
        <v>#N/A</v>
      </c>
    </row>
    <row r="1765" spans="1:5" x14ac:dyDescent="0.25">
      <c r="A1765" s="1">
        <v>45654</v>
      </c>
      <c r="C1765" t="e">
        <f t="shared" si="3"/>
        <v>#N/A</v>
      </c>
      <c r="D1765" s="10" t="e">
        <f t="shared" si="4"/>
        <v>#N/A</v>
      </c>
      <c r="E1765" s="10" t="e">
        <f t="shared" si="5"/>
        <v>#N/A</v>
      </c>
    </row>
    <row r="1766" spans="1:5" x14ac:dyDescent="0.25">
      <c r="A1766" s="1">
        <v>45655</v>
      </c>
      <c r="C1766" t="e">
        <f t="shared" si="3"/>
        <v>#N/A</v>
      </c>
      <c r="D1766" s="10" t="e">
        <f t="shared" si="4"/>
        <v>#N/A</v>
      </c>
      <c r="E1766" s="10" t="e">
        <f t="shared" si="5"/>
        <v>#N/A</v>
      </c>
    </row>
    <row r="1767" spans="1:5" x14ac:dyDescent="0.25">
      <c r="A1767" s="1">
        <v>45656</v>
      </c>
      <c r="C1767" t="e">
        <f t="shared" si="3"/>
        <v>#N/A</v>
      </c>
      <c r="D1767" s="10" t="e">
        <f t="shared" si="4"/>
        <v>#N/A</v>
      </c>
      <c r="E1767" s="10" t="e">
        <f t="shared" si="5"/>
        <v>#N/A</v>
      </c>
    </row>
    <row r="1768" spans="1:5" x14ac:dyDescent="0.25">
      <c r="A1768" s="1">
        <v>45657</v>
      </c>
      <c r="C1768" t="e">
        <f t="shared" si="3"/>
        <v>#N/A</v>
      </c>
      <c r="D1768" s="10" t="e">
        <f t="shared" si="4"/>
        <v>#N/A</v>
      </c>
      <c r="E1768" s="10" t="e">
        <f t="shared" si="5"/>
        <v>#N/A</v>
      </c>
    </row>
    <row r="1769" spans="1:5" x14ac:dyDescent="0.25">
      <c r="A1769" s="1">
        <v>45658</v>
      </c>
      <c r="C1769" t="e">
        <f t="shared" si="3"/>
        <v>#N/A</v>
      </c>
      <c r="D1769" s="10" t="e">
        <f t="shared" si="4"/>
        <v>#N/A</v>
      </c>
      <c r="E1769" s="10" t="e">
        <f t="shared" si="5"/>
        <v>#N/A</v>
      </c>
    </row>
    <row r="1770" spans="1:5" x14ac:dyDescent="0.25">
      <c r="A1770" s="1">
        <v>45659</v>
      </c>
      <c r="C1770" t="e">
        <f t="shared" si="3"/>
        <v>#N/A</v>
      </c>
      <c r="D1770" s="10" t="e">
        <f t="shared" si="4"/>
        <v>#N/A</v>
      </c>
      <c r="E1770" s="10" t="e">
        <f t="shared" si="5"/>
        <v>#N/A</v>
      </c>
    </row>
    <row r="1771" spans="1:5" x14ac:dyDescent="0.25">
      <c r="A1771" s="1">
        <v>45660</v>
      </c>
      <c r="C1771" t="e">
        <f t="shared" si="3"/>
        <v>#N/A</v>
      </c>
      <c r="D1771" s="10" t="e">
        <f t="shared" si="4"/>
        <v>#N/A</v>
      </c>
      <c r="E1771" s="10" t="e">
        <f t="shared" si="5"/>
        <v>#N/A</v>
      </c>
    </row>
    <row r="1772" spans="1:5" x14ac:dyDescent="0.25">
      <c r="A1772" s="1">
        <v>45661</v>
      </c>
      <c r="C1772" t="e">
        <f t="shared" ref="C1772:C1800" si="6">_xlfn.FORECAST.ETS(A1772,$B$2:$B$1707,$A$2:$A$1707,1,1)</f>
        <v>#N/A</v>
      </c>
      <c r="D1772" s="10" t="e">
        <f t="shared" ref="D1772:D1800" si="7">C1772-_xlfn.FORECAST.ETS.CONFINT(A1772,$B$2:$B$1707,$A$2:$A$1707,0.95,1,1)</f>
        <v>#N/A</v>
      </c>
      <c r="E1772" s="10" t="e">
        <f t="shared" ref="E1772:E1800" si="8">C1772+_xlfn.FORECAST.ETS.CONFINT(A1772,$B$2:$B$1707,$A$2:$A$1707,0.95,1,1)</f>
        <v>#N/A</v>
      </c>
    </row>
    <row r="1773" spans="1:5" x14ac:dyDescent="0.25">
      <c r="A1773" s="1">
        <v>45662</v>
      </c>
      <c r="C1773" t="e">
        <f t="shared" si="6"/>
        <v>#N/A</v>
      </c>
      <c r="D1773" s="10" t="e">
        <f t="shared" si="7"/>
        <v>#N/A</v>
      </c>
      <c r="E1773" s="10" t="e">
        <f t="shared" si="8"/>
        <v>#N/A</v>
      </c>
    </row>
    <row r="1774" spans="1:5" x14ac:dyDescent="0.25">
      <c r="A1774" s="1">
        <v>45663</v>
      </c>
      <c r="C1774" t="e">
        <f t="shared" si="6"/>
        <v>#N/A</v>
      </c>
      <c r="D1774" s="10" t="e">
        <f t="shared" si="7"/>
        <v>#N/A</v>
      </c>
      <c r="E1774" s="10" t="e">
        <f t="shared" si="8"/>
        <v>#N/A</v>
      </c>
    </row>
    <row r="1775" spans="1:5" x14ac:dyDescent="0.25">
      <c r="A1775" s="1">
        <v>45664</v>
      </c>
      <c r="C1775" t="e">
        <f t="shared" si="6"/>
        <v>#N/A</v>
      </c>
      <c r="D1775" s="10" t="e">
        <f t="shared" si="7"/>
        <v>#N/A</v>
      </c>
      <c r="E1775" s="10" t="e">
        <f t="shared" si="8"/>
        <v>#N/A</v>
      </c>
    </row>
    <row r="1776" spans="1:5" x14ac:dyDescent="0.25">
      <c r="A1776" s="1">
        <v>45665</v>
      </c>
      <c r="C1776" t="e">
        <f t="shared" si="6"/>
        <v>#N/A</v>
      </c>
      <c r="D1776" s="10" t="e">
        <f t="shared" si="7"/>
        <v>#N/A</v>
      </c>
      <c r="E1776" s="10" t="e">
        <f t="shared" si="8"/>
        <v>#N/A</v>
      </c>
    </row>
    <row r="1777" spans="1:5" x14ac:dyDescent="0.25">
      <c r="A1777" s="1">
        <v>45666</v>
      </c>
      <c r="C1777" t="e">
        <f t="shared" si="6"/>
        <v>#N/A</v>
      </c>
      <c r="D1777" s="10" t="e">
        <f t="shared" si="7"/>
        <v>#N/A</v>
      </c>
      <c r="E1777" s="10" t="e">
        <f t="shared" si="8"/>
        <v>#N/A</v>
      </c>
    </row>
    <row r="1778" spans="1:5" x14ac:dyDescent="0.25">
      <c r="A1778" s="1">
        <v>45667</v>
      </c>
      <c r="C1778" t="e">
        <f t="shared" si="6"/>
        <v>#N/A</v>
      </c>
      <c r="D1778" s="10" t="e">
        <f t="shared" si="7"/>
        <v>#N/A</v>
      </c>
      <c r="E1778" s="10" t="e">
        <f t="shared" si="8"/>
        <v>#N/A</v>
      </c>
    </row>
    <row r="1779" spans="1:5" x14ac:dyDescent="0.25">
      <c r="A1779" s="1">
        <v>45668</v>
      </c>
      <c r="C1779" t="e">
        <f t="shared" si="6"/>
        <v>#N/A</v>
      </c>
      <c r="D1779" s="10" t="e">
        <f t="shared" si="7"/>
        <v>#N/A</v>
      </c>
      <c r="E1779" s="10" t="e">
        <f t="shared" si="8"/>
        <v>#N/A</v>
      </c>
    </row>
    <row r="1780" spans="1:5" x14ac:dyDescent="0.25">
      <c r="A1780" s="1">
        <v>45669</v>
      </c>
      <c r="C1780" t="e">
        <f t="shared" si="6"/>
        <v>#N/A</v>
      </c>
      <c r="D1780" s="10" t="e">
        <f t="shared" si="7"/>
        <v>#N/A</v>
      </c>
      <c r="E1780" s="10" t="e">
        <f t="shared" si="8"/>
        <v>#N/A</v>
      </c>
    </row>
    <row r="1781" spans="1:5" x14ac:dyDescent="0.25">
      <c r="A1781" s="1">
        <v>45670</v>
      </c>
      <c r="C1781" t="e">
        <f t="shared" si="6"/>
        <v>#N/A</v>
      </c>
      <c r="D1781" s="10" t="e">
        <f t="shared" si="7"/>
        <v>#N/A</v>
      </c>
      <c r="E1781" s="10" t="e">
        <f t="shared" si="8"/>
        <v>#N/A</v>
      </c>
    </row>
    <row r="1782" spans="1:5" x14ac:dyDescent="0.25">
      <c r="A1782" s="1">
        <v>45671</v>
      </c>
      <c r="C1782" t="e">
        <f t="shared" si="6"/>
        <v>#N/A</v>
      </c>
      <c r="D1782" s="10" t="e">
        <f t="shared" si="7"/>
        <v>#N/A</v>
      </c>
      <c r="E1782" s="10" t="e">
        <f t="shared" si="8"/>
        <v>#N/A</v>
      </c>
    </row>
    <row r="1783" spans="1:5" x14ac:dyDescent="0.25">
      <c r="A1783" s="1">
        <v>45672</v>
      </c>
      <c r="C1783" t="e">
        <f t="shared" si="6"/>
        <v>#N/A</v>
      </c>
      <c r="D1783" s="10" t="e">
        <f t="shared" si="7"/>
        <v>#N/A</v>
      </c>
      <c r="E1783" s="10" t="e">
        <f t="shared" si="8"/>
        <v>#N/A</v>
      </c>
    </row>
    <row r="1784" spans="1:5" x14ac:dyDescent="0.25">
      <c r="A1784" s="1">
        <v>45673</v>
      </c>
      <c r="C1784" t="e">
        <f t="shared" si="6"/>
        <v>#N/A</v>
      </c>
      <c r="D1784" s="10" t="e">
        <f t="shared" si="7"/>
        <v>#N/A</v>
      </c>
      <c r="E1784" s="10" t="e">
        <f t="shared" si="8"/>
        <v>#N/A</v>
      </c>
    </row>
    <row r="1785" spans="1:5" x14ac:dyDescent="0.25">
      <c r="A1785" s="1">
        <v>45674</v>
      </c>
      <c r="C1785" t="e">
        <f t="shared" si="6"/>
        <v>#N/A</v>
      </c>
      <c r="D1785" s="10" t="e">
        <f t="shared" si="7"/>
        <v>#N/A</v>
      </c>
      <c r="E1785" s="10" t="e">
        <f t="shared" si="8"/>
        <v>#N/A</v>
      </c>
    </row>
    <row r="1786" spans="1:5" x14ac:dyDescent="0.25">
      <c r="A1786" s="1">
        <v>45675</v>
      </c>
      <c r="C1786" t="e">
        <f t="shared" si="6"/>
        <v>#N/A</v>
      </c>
      <c r="D1786" s="10" t="e">
        <f t="shared" si="7"/>
        <v>#N/A</v>
      </c>
      <c r="E1786" s="10" t="e">
        <f t="shared" si="8"/>
        <v>#N/A</v>
      </c>
    </row>
    <row r="1787" spans="1:5" x14ac:dyDescent="0.25">
      <c r="A1787" s="1">
        <v>45676</v>
      </c>
      <c r="C1787" t="e">
        <f t="shared" si="6"/>
        <v>#N/A</v>
      </c>
      <c r="D1787" s="10" t="e">
        <f t="shared" si="7"/>
        <v>#N/A</v>
      </c>
      <c r="E1787" s="10" t="e">
        <f t="shared" si="8"/>
        <v>#N/A</v>
      </c>
    </row>
    <row r="1788" spans="1:5" x14ac:dyDescent="0.25">
      <c r="A1788" s="1">
        <v>45677</v>
      </c>
      <c r="C1788" t="e">
        <f t="shared" si="6"/>
        <v>#N/A</v>
      </c>
      <c r="D1788" s="10" t="e">
        <f t="shared" si="7"/>
        <v>#N/A</v>
      </c>
      <c r="E1788" s="10" t="e">
        <f t="shared" si="8"/>
        <v>#N/A</v>
      </c>
    </row>
    <row r="1789" spans="1:5" x14ac:dyDescent="0.25">
      <c r="A1789" s="1">
        <v>45678</v>
      </c>
      <c r="C1789" t="e">
        <f t="shared" si="6"/>
        <v>#N/A</v>
      </c>
      <c r="D1789" s="10" t="e">
        <f t="shared" si="7"/>
        <v>#N/A</v>
      </c>
      <c r="E1789" s="10" t="e">
        <f t="shared" si="8"/>
        <v>#N/A</v>
      </c>
    </row>
    <row r="1790" spans="1:5" x14ac:dyDescent="0.25">
      <c r="A1790" s="1">
        <v>45679</v>
      </c>
      <c r="C1790" t="e">
        <f t="shared" si="6"/>
        <v>#N/A</v>
      </c>
      <c r="D1790" s="10" t="e">
        <f t="shared" si="7"/>
        <v>#N/A</v>
      </c>
      <c r="E1790" s="10" t="e">
        <f t="shared" si="8"/>
        <v>#N/A</v>
      </c>
    </row>
    <row r="1791" spans="1:5" x14ac:dyDescent="0.25">
      <c r="A1791" s="1">
        <v>45680</v>
      </c>
      <c r="C1791" t="e">
        <f t="shared" si="6"/>
        <v>#N/A</v>
      </c>
      <c r="D1791" s="10" t="e">
        <f t="shared" si="7"/>
        <v>#N/A</v>
      </c>
      <c r="E1791" s="10" t="e">
        <f t="shared" si="8"/>
        <v>#N/A</v>
      </c>
    </row>
    <row r="1792" spans="1:5" x14ac:dyDescent="0.25">
      <c r="A1792" s="1">
        <v>45681</v>
      </c>
      <c r="C1792" t="e">
        <f t="shared" si="6"/>
        <v>#N/A</v>
      </c>
      <c r="D1792" s="10" t="e">
        <f t="shared" si="7"/>
        <v>#N/A</v>
      </c>
      <c r="E1792" s="10" t="e">
        <f t="shared" si="8"/>
        <v>#N/A</v>
      </c>
    </row>
    <row r="1793" spans="1:5" x14ac:dyDescent="0.25">
      <c r="A1793" s="1">
        <v>45682</v>
      </c>
      <c r="C1793" t="e">
        <f t="shared" si="6"/>
        <v>#N/A</v>
      </c>
      <c r="D1793" s="10" t="e">
        <f t="shared" si="7"/>
        <v>#N/A</v>
      </c>
      <c r="E1793" s="10" t="e">
        <f t="shared" si="8"/>
        <v>#N/A</v>
      </c>
    </row>
    <row r="1794" spans="1:5" x14ac:dyDescent="0.25">
      <c r="A1794" s="1">
        <v>45683</v>
      </c>
      <c r="C1794" t="e">
        <f t="shared" si="6"/>
        <v>#N/A</v>
      </c>
      <c r="D1794" s="10" t="e">
        <f t="shared" si="7"/>
        <v>#N/A</v>
      </c>
      <c r="E1794" s="10" t="e">
        <f t="shared" si="8"/>
        <v>#N/A</v>
      </c>
    </row>
    <row r="1795" spans="1:5" x14ac:dyDescent="0.25">
      <c r="A1795" s="1">
        <v>45684</v>
      </c>
      <c r="C1795" t="e">
        <f t="shared" si="6"/>
        <v>#N/A</v>
      </c>
      <c r="D1795" s="10" t="e">
        <f t="shared" si="7"/>
        <v>#N/A</v>
      </c>
      <c r="E1795" s="10" t="e">
        <f t="shared" si="8"/>
        <v>#N/A</v>
      </c>
    </row>
    <row r="1796" spans="1:5" x14ac:dyDescent="0.25">
      <c r="A1796" s="1">
        <v>45685</v>
      </c>
      <c r="C1796" t="e">
        <f t="shared" si="6"/>
        <v>#N/A</v>
      </c>
      <c r="D1796" s="10" t="e">
        <f t="shared" si="7"/>
        <v>#N/A</v>
      </c>
      <c r="E1796" s="10" t="e">
        <f t="shared" si="8"/>
        <v>#N/A</v>
      </c>
    </row>
    <row r="1797" spans="1:5" x14ac:dyDescent="0.25">
      <c r="A1797" s="1">
        <v>45686</v>
      </c>
      <c r="C1797" t="e">
        <f t="shared" si="6"/>
        <v>#N/A</v>
      </c>
      <c r="D1797" s="10" t="e">
        <f t="shared" si="7"/>
        <v>#N/A</v>
      </c>
      <c r="E1797" s="10" t="e">
        <f t="shared" si="8"/>
        <v>#N/A</v>
      </c>
    </row>
    <row r="1798" spans="1:5" x14ac:dyDescent="0.25">
      <c r="A1798" s="1">
        <v>45687</v>
      </c>
      <c r="C1798" t="e">
        <f t="shared" si="6"/>
        <v>#N/A</v>
      </c>
      <c r="D1798" s="10" t="e">
        <f t="shared" si="7"/>
        <v>#N/A</v>
      </c>
      <c r="E1798" s="10" t="e">
        <f t="shared" si="8"/>
        <v>#N/A</v>
      </c>
    </row>
    <row r="1799" spans="1:5" x14ac:dyDescent="0.25">
      <c r="A1799" s="1">
        <v>45688</v>
      </c>
      <c r="C1799" t="e">
        <f t="shared" si="6"/>
        <v>#N/A</v>
      </c>
      <c r="D1799" s="10" t="e">
        <f t="shared" si="7"/>
        <v>#N/A</v>
      </c>
      <c r="E1799" s="10" t="e">
        <f t="shared" si="8"/>
        <v>#N/A</v>
      </c>
    </row>
    <row r="1800" spans="1:5" x14ac:dyDescent="0.25">
      <c r="A1800" s="1">
        <v>45689</v>
      </c>
      <c r="C1800" t="e">
        <f t="shared" si="6"/>
        <v>#N/A</v>
      </c>
      <c r="D1800" s="10" t="e">
        <f t="shared" si="7"/>
        <v>#N/A</v>
      </c>
      <c r="E1800" s="10" t="e">
        <f t="shared" si="8"/>
        <v>#N/A</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4558-0321-424B-95D3-37CA6EFD5BA5}">
  <dimension ref="A1:W1048576"/>
  <sheetViews>
    <sheetView topLeftCell="A2" workbookViewId="0">
      <selection activeCell="T2" sqref="T2"/>
    </sheetView>
  </sheetViews>
  <sheetFormatPr defaultRowHeight="15" x14ac:dyDescent="0.25"/>
  <cols>
    <col min="1" max="1" width="10.42578125" bestFit="1" customWidth="1"/>
    <col min="2" max="2" width="35.28515625" bestFit="1" customWidth="1"/>
    <col min="3" max="3" width="44.7109375" bestFit="1" customWidth="1"/>
    <col min="4" max="4" width="32.7109375" bestFit="1" customWidth="1"/>
    <col min="5" max="5" width="42" bestFit="1" customWidth="1"/>
    <col min="6" max="6" width="31.140625" bestFit="1" customWidth="1"/>
    <col min="7" max="7" width="40.5703125" bestFit="1" customWidth="1"/>
    <col min="8" max="8" width="39.140625" bestFit="1" customWidth="1"/>
    <col min="9" max="9" width="48.5703125" bestFit="1" customWidth="1"/>
    <col min="10" max="10" width="36.5703125" bestFit="1" customWidth="1"/>
    <col min="11" max="11" width="49.7109375" bestFit="1" customWidth="1"/>
    <col min="12" max="12" width="33.140625" bestFit="1" customWidth="1"/>
    <col min="13" max="13" width="55" bestFit="1" customWidth="1"/>
    <col min="14" max="14" width="46.7109375" bestFit="1" customWidth="1"/>
    <col min="15" max="15" width="56" bestFit="1" customWidth="1"/>
    <col min="16" max="16" width="12.28515625" bestFit="1" customWidth="1"/>
    <col min="17" max="17" width="11" bestFit="1" customWidth="1"/>
    <col min="18" max="18" width="16.7109375" bestFit="1" customWidth="1"/>
    <col min="19" max="19" width="11.85546875" bestFit="1" customWidth="1"/>
    <col min="20" max="20" width="32.28515625" bestFit="1" customWidth="1"/>
    <col min="21" max="21" width="16.85546875" customWidth="1"/>
  </cols>
  <sheetData>
    <row r="1" spans="1:23" x14ac:dyDescent="0.25">
      <c r="A1" t="s">
        <v>59</v>
      </c>
      <c r="B1" t="s">
        <v>60</v>
      </c>
      <c r="C1" t="s">
        <v>66</v>
      </c>
      <c r="D1" t="s">
        <v>67</v>
      </c>
      <c r="E1" t="s">
        <v>68</v>
      </c>
      <c r="F1" t="s">
        <v>69</v>
      </c>
      <c r="G1" t="s">
        <v>70</v>
      </c>
      <c r="H1" t="s">
        <v>71</v>
      </c>
      <c r="I1" t="s">
        <v>72</v>
      </c>
      <c r="J1" t="s">
        <v>73</v>
      </c>
      <c r="K1" t="s">
        <v>74</v>
      </c>
      <c r="L1" t="s">
        <v>75</v>
      </c>
      <c r="M1" t="s">
        <v>76</v>
      </c>
      <c r="N1" t="s">
        <v>77</v>
      </c>
      <c r="O1" t="s">
        <v>78</v>
      </c>
      <c r="P1" t="s">
        <v>79</v>
      </c>
      <c r="Q1" t="s">
        <v>80</v>
      </c>
      <c r="R1" t="s">
        <v>19</v>
      </c>
      <c r="S1" t="s">
        <v>81</v>
      </c>
      <c r="T1" t="s">
        <v>82</v>
      </c>
      <c r="U1" t="s">
        <v>83</v>
      </c>
    </row>
    <row r="2" spans="1:23" x14ac:dyDescent="0.25">
      <c r="A2" s="1">
        <v>43918</v>
      </c>
      <c r="B2">
        <v>332393</v>
      </c>
      <c r="C2">
        <v>11</v>
      </c>
      <c r="D2">
        <v>19745</v>
      </c>
      <c r="E2">
        <v>1</v>
      </c>
      <c r="F2">
        <v>5279</v>
      </c>
      <c r="G2">
        <v>5</v>
      </c>
      <c r="H2">
        <v>19088</v>
      </c>
      <c r="I2">
        <v>14</v>
      </c>
      <c r="J2">
        <v>4491</v>
      </c>
      <c r="K2">
        <v>27</v>
      </c>
      <c r="L2">
        <v>240702</v>
      </c>
      <c r="M2">
        <v>28</v>
      </c>
      <c r="N2">
        <v>600</v>
      </c>
      <c r="O2">
        <v>12</v>
      </c>
      <c r="P2" t="s">
        <v>26</v>
      </c>
      <c r="Q2" t="str">
        <f>_xlfn.IFS(OR(MTA_Daily_Ridership[[#This Row],[Day Name]]="Saturday",MTA_Daily_Ridership[[#This Row],[Day Name]]="Sunday"),"Weekend",TRUE,"Weekday")</f>
        <v>Weekend</v>
      </c>
      <c r="R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622298</v>
      </c>
      <c r="S2" s="9">
        <f>(MTA_Daily_Ridership[[#This Row],[Subways: % of Comparable Pre-Pandemic Day]]-100)/100</f>
        <v>-0.89</v>
      </c>
      <c r="T2">
        <f>MTA_Daily_Ridership[[#This Row],[Subways: Total Estimated Ridership]]/MTA_Daily_Ridership[[#This Row],[Bridges and Tunnels: Total Traffic]]</f>
        <v>1.3809316083788252</v>
      </c>
      <c r="W2">
        <v>7</v>
      </c>
    </row>
    <row r="3" spans="1:23" x14ac:dyDescent="0.25">
      <c r="A3" s="1">
        <v>43919</v>
      </c>
      <c r="B3">
        <v>263700</v>
      </c>
      <c r="C3">
        <v>12</v>
      </c>
      <c r="D3">
        <v>14307</v>
      </c>
      <c r="E3">
        <v>1</v>
      </c>
      <c r="F3">
        <v>4358</v>
      </c>
      <c r="G3">
        <v>5</v>
      </c>
      <c r="H3">
        <v>18152</v>
      </c>
      <c r="I3">
        <v>19</v>
      </c>
      <c r="J3">
        <v>3374</v>
      </c>
      <c r="K3">
        <v>19</v>
      </c>
      <c r="L3">
        <v>197154</v>
      </c>
      <c r="M3">
        <v>24</v>
      </c>
      <c r="N3">
        <v>419</v>
      </c>
      <c r="O3">
        <v>13</v>
      </c>
      <c r="P3" t="s">
        <v>27</v>
      </c>
      <c r="Q3" t="str">
        <f>_xlfn.IFS(OR(MTA_Daily_Ridership[[#This Row],[Day Name]]="Saturday",MTA_Daily_Ridership[[#This Row],[Day Name]]="Sunday"),"Weekend",TRUE,"Weekday")</f>
        <v>Weekend</v>
      </c>
      <c r="R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501464</v>
      </c>
      <c r="S3" s="9">
        <f>(MTA_Daily_Ridership[[#This Row],[Subways: % of Comparable Pre-Pandemic Day]]-100)/100</f>
        <v>-0.88</v>
      </c>
      <c r="T3">
        <f>MTA_Daily_Ridership[[#This Row],[Subways: Total Estimated Ridership]]/MTA_Daily_Ridership[[#This Row],[Bridges and Tunnels: Total Traffic]]</f>
        <v>1.3375330959554459</v>
      </c>
    </row>
    <row r="4" spans="1:23" x14ac:dyDescent="0.25">
      <c r="A4" s="1">
        <v>43921</v>
      </c>
      <c r="B4">
        <v>508106</v>
      </c>
      <c r="C4">
        <v>9</v>
      </c>
      <c r="D4">
        <v>32211</v>
      </c>
      <c r="E4">
        <v>1</v>
      </c>
      <c r="F4">
        <v>16194</v>
      </c>
      <c r="G4">
        <v>5</v>
      </c>
      <c r="H4">
        <v>137464</v>
      </c>
      <c r="I4">
        <v>50</v>
      </c>
      <c r="J4">
        <v>7672</v>
      </c>
      <c r="K4">
        <v>26</v>
      </c>
      <c r="L4">
        <v>337626</v>
      </c>
      <c r="M4">
        <v>37</v>
      </c>
      <c r="N4">
        <v>1043</v>
      </c>
      <c r="O4">
        <v>7</v>
      </c>
      <c r="P4" t="s">
        <v>23</v>
      </c>
      <c r="Q4" t="str">
        <f>_xlfn.IFS(OR(MTA_Daily_Ridership[[#This Row],[Day Name]]="Saturday",MTA_Daily_Ridership[[#This Row],[Day Name]]="Sunday"),"Weekend",TRUE,"Weekday")</f>
        <v>Weekday</v>
      </c>
      <c r="R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1040316</v>
      </c>
      <c r="S4" s="9">
        <f>(MTA_Daily_Ridership[[#This Row],[Subways: % of Comparable Pre-Pandemic Day]]-100)/100</f>
        <v>-0.91</v>
      </c>
      <c r="T4">
        <f>MTA_Daily_Ridership[[#This Row],[Subways: Total Estimated Ridership]]/MTA_Daily_Ridership[[#This Row],[Bridges and Tunnels: Total Traffic]]</f>
        <v>1.5049374159573019</v>
      </c>
    </row>
    <row r="5" spans="1:23" x14ac:dyDescent="0.25">
      <c r="A5" s="1">
        <v>43922</v>
      </c>
      <c r="B5">
        <v>513481</v>
      </c>
      <c r="C5">
        <v>9</v>
      </c>
      <c r="D5">
        <v>29373</v>
      </c>
      <c r="E5">
        <v>1</v>
      </c>
      <c r="F5">
        <v>10548</v>
      </c>
      <c r="G5">
        <v>3</v>
      </c>
      <c r="H5">
        <v>9300</v>
      </c>
      <c r="I5">
        <v>3</v>
      </c>
      <c r="J5">
        <v>8151</v>
      </c>
      <c r="K5">
        <v>28</v>
      </c>
      <c r="L5">
        <v>342221</v>
      </c>
      <c r="M5">
        <v>36</v>
      </c>
      <c r="N5">
        <v>720</v>
      </c>
      <c r="O5">
        <v>4</v>
      </c>
      <c r="P5" t="s">
        <v>21</v>
      </c>
      <c r="Q5" t="str">
        <f>_xlfn.IFS(OR(MTA_Daily_Ridership[[#This Row],[Day Name]]="Saturday",MTA_Daily_Ridership[[#This Row],[Day Name]]="Sunday"),"Weekend",TRUE,"Weekday")</f>
        <v>Weekday</v>
      </c>
      <c r="R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913794</v>
      </c>
      <c r="S5" s="9">
        <f>(MTA_Daily_Ridership[[#This Row],[Subways: % of Comparable Pre-Pandemic Day]]-100)/100</f>
        <v>-0.91</v>
      </c>
      <c r="T5">
        <f>MTA_Daily_Ridership[[#This Row],[Subways: Total Estimated Ridership]]/MTA_Daily_Ridership[[#This Row],[Bridges and Tunnels: Total Traffic]]</f>
        <v>1.500436852209537</v>
      </c>
    </row>
    <row r="6" spans="1:23" x14ac:dyDescent="0.25">
      <c r="A6" s="1">
        <v>43923</v>
      </c>
      <c r="B6">
        <v>485586</v>
      </c>
      <c r="C6">
        <v>9</v>
      </c>
      <c r="D6">
        <v>26788</v>
      </c>
      <c r="E6">
        <v>1</v>
      </c>
      <c r="F6">
        <v>10057</v>
      </c>
      <c r="G6">
        <v>3</v>
      </c>
      <c r="H6">
        <v>9492</v>
      </c>
      <c r="I6">
        <v>3</v>
      </c>
      <c r="J6">
        <v>7077</v>
      </c>
      <c r="K6">
        <v>24</v>
      </c>
      <c r="L6">
        <v>339734</v>
      </c>
      <c r="M6">
        <v>36</v>
      </c>
      <c r="N6">
        <v>882</v>
      </c>
      <c r="O6">
        <v>5</v>
      </c>
      <c r="P6" t="s">
        <v>22</v>
      </c>
      <c r="Q6" t="str">
        <f>_xlfn.IFS(OR(MTA_Daily_Ridership[[#This Row],[Day Name]]="Saturday",MTA_Daily_Ridership[[#This Row],[Day Name]]="Sunday"),"Weekend",TRUE,"Weekday")</f>
        <v>Weekday</v>
      </c>
      <c r="R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879616</v>
      </c>
      <c r="S6" s="9">
        <f>(MTA_Daily_Ridership[[#This Row],[Subways: % of Comparable Pre-Pandemic Day]]-100)/100</f>
        <v>-0.91</v>
      </c>
      <c r="T6">
        <f>MTA_Daily_Ridership[[#This Row],[Subways: Total Estimated Ridership]]/MTA_Daily_Ridership[[#This Row],[Bridges and Tunnels: Total Traffic]]</f>
        <v>1.4293123443635314</v>
      </c>
    </row>
    <row r="7" spans="1:23" x14ac:dyDescent="0.25">
      <c r="A7" s="1">
        <v>43924</v>
      </c>
      <c r="B7">
        <v>483357</v>
      </c>
      <c r="C7">
        <v>9</v>
      </c>
      <c r="D7">
        <v>24418</v>
      </c>
      <c r="E7">
        <v>1</v>
      </c>
      <c r="F7">
        <v>9657</v>
      </c>
      <c r="G7">
        <v>3</v>
      </c>
      <c r="H7">
        <v>9770</v>
      </c>
      <c r="I7">
        <v>3</v>
      </c>
      <c r="J7">
        <v>7794</v>
      </c>
      <c r="K7">
        <v>27</v>
      </c>
      <c r="L7">
        <v>340272</v>
      </c>
      <c r="M7">
        <v>36</v>
      </c>
      <c r="N7">
        <v>843</v>
      </c>
      <c r="O7">
        <v>5</v>
      </c>
      <c r="P7" t="s">
        <v>24</v>
      </c>
      <c r="Q7" t="str">
        <f>_xlfn.IFS(OR(MTA_Daily_Ridership[[#This Row],[Day Name]]="Saturday",MTA_Daily_Ridership[[#This Row],[Day Name]]="Sunday"),"Weekend",TRUE,"Weekday")</f>
        <v>Weekday</v>
      </c>
      <c r="R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876111</v>
      </c>
      <c r="S7" s="9">
        <f>(MTA_Daily_Ridership[[#This Row],[Subways: % of Comparable Pre-Pandemic Day]]-100)/100</f>
        <v>-0.91</v>
      </c>
      <c r="T7">
        <f>MTA_Daily_Ridership[[#This Row],[Subways: Total Estimated Ridership]]/MTA_Daily_Ridership[[#This Row],[Bridges and Tunnels: Total Traffic]]</f>
        <v>1.4205018338270561</v>
      </c>
    </row>
    <row r="8" spans="1:23" x14ac:dyDescent="0.25">
      <c r="A8" s="1">
        <v>43925</v>
      </c>
      <c r="B8">
        <v>282278</v>
      </c>
      <c r="C8">
        <v>9</v>
      </c>
      <c r="D8">
        <v>13168</v>
      </c>
      <c r="E8">
        <v>1</v>
      </c>
      <c r="F8">
        <v>3727</v>
      </c>
      <c r="G8">
        <v>3</v>
      </c>
      <c r="H8">
        <v>4451</v>
      </c>
      <c r="I8">
        <v>3</v>
      </c>
      <c r="J8">
        <v>4375</v>
      </c>
      <c r="K8">
        <v>26</v>
      </c>
      <c r="L8">
        <v>243323</v>
      </c>
      <c r="M8">
        <v>27</v>
      </c>
      <c r="N8">
        <v>425</v>
      </c>
      <c r="O8">
        <v>8</v>
      </c>
      <c r="P8" t="s">
        <v>26</v>
      </c>
      <c r="Q8" t="str">
        <f>_xlfn.IFS(OR(MTA_Daily_Ridership[[#This Row],[Day Name]]="Saturday",MTA_Daily_Ridership[[#This Row],[Day Name]]="Sunday"),"Weekend",TRUE,"Weekday")</f>
        <v>Weekend</v>
      </c>
      <c r="R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551747</v>
      </c>
      <c r="S8" s="9">
        <f>(MTA_Daily_Ridership[[#This Row],[Subways: % of Comparable Pre-Pandemic Day]]-100)/100</f>
        <v>-0.91</v>
      </c>
      <c r="T8">
        <f>MTA_Daily_Ridership[[#This Row],[Subways: Total Estimated Ridership]]/MTA_Daily_Ridership[[#This Row],[Bridges and Tunnels: Total Traffic]]</f>
        <v>1.1600958396863428</v>
      </c>
    </row>
    <row r="9" spans="1:23" x14ac:dyDescent="0.25">
      <c r="A9" s="1">
        <v>43926</v>
      </c>
      <c r="B9">
        <v>227303</v>
      </c>
      <c r="C9">
        <v>9</v>
      </c>
      <c r="D9">
        <v>9748</v>
      </c>
      <c r="E9">
        <v>1</v>
      </c>
      <c r="F9">
        <v>2969</v>
      </c>
      <c r="G9">
        <v>3</v>
      </c>
      <c r="H9">
        <v>3601</v>
      </c>
      <c r="I9">
        <v>3</v>
      </c>
      <c r="J9">
        <v>2763</v>
      </c>
      <c r="K9">
        <v>15</v>
      </c>
      <c r="L9">
        <v>209151</v>
      </c>
      <c r="M9">
        <v>24</v>
      </c>
      <c r="N9">
        <v>300</v>
      </c>
      <c r="O9">
        <v>9</v>
      </c>
      <c r="P9" t="s">
        <v>27</v>
      </c>
      <c r="Q9" t="str">
        <f>_xlfn.IFS(OR(MTA_Daily_Ridership[[#This Row],[Day Name]]="Saturday",MTA_Daily_Ridership[[#This Row],[Day Name]]="Sunday"),"Weekend",TRUE,"Weekday")</f>
        <v>Weekend</v>
      </c>
      <c r="R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455835</v>
      </c>
      <c r="S9" s="9">
        <f>(MTA_Daily_Ridership[[#This Row],[Subways: % of Comparable Pre-Pandemic Day]]-100)/100</f>
        <v>-0.91</v>
      </c>
      <c r="T9">
        <f>MTA_Daily_Ridership[[#This Row],[Subways: Total Estimated Ridership]]/MTA_Daily_Ridership[[#This Row],[Bridges and Tunnels: Total Traffic]]</f>
        <v>1.0867889706480007</v>
      </c>
    </row>
    <row r="10" spans="1:23" x14ac:dyDescent="0.25">
      <c r="A10" s="1">
        <v>43927</v>
      </c>
      <c r="B10">
        <v>445454</v>
      </c>
      <c r="C10">
        <v>8</v>
      </c>
      <c r="D10">
        <v>22418</v>
      </c>
      <c r="E10">
        <v>1</v>
      </c>
      <c r="F10">
        <v>10127</v>
      </c>
      <c r="G10">
        <v>3</v>
      </c>
      <c r="H10">
        <v>9832</v>
      </c>
      <c r="I10">
        <v>3</v>
      </c>
      <c r="J10">
        <v>7093</v>
      </c>
      <c r="K10">
        <v>25</v>
      </c>
      <c r="L10">
        <v>335768</v>
      </c>
      <c r="M10">
        <v>36</v>
      </c>
      <c r="N10">
        <v>819</v>
      </c>
      <c r="O10">
        <v>5</v>
      </c>
      <c r="P10" t="s">
        <v>25</v>
      </c>
      <c r="Q10" t="str">
        <f>_xlfn.IFS(OR(MTA_Daily_Ridership[[#This Row],[Day Name]]="Saturday",MTA_Daily_Ridership[[#This Row],[Day Name]]="Sunday"),"Weekend",TRUE,"Weekday")</f>
        <v>Weekday</v>
      </c>
      <c r="R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831511</v>
      </c>
      <c r="S10" s="9">
        <f>(MTA_Daily_Ridership[[#This Row],[Subways: % of Comparable Pre-Pandemic Day]]-100)/100</f>
        <v>-0.92</v>
      </c>
      <c r="T10">
        <f>MTA_Daily_Ridership[[#This Row],[Subways: Total Estimated Ridership]]/MTA_Daily_Ridership[[#This Row],[Bridges and Tunnels: Total Traffic]]</f>
        <v>1.3266719878011008</v>
      </c>
    </row>
    <row r="11" spans="1:23" x14ac:dyDescent="0.25">
      <c r="A11" s="1">
        <v>43928</v>
      </c>
      <c r="B11">
        <v>434986</v>
      </c>
      <c r="C11">
        <v>8</v>
      </c>
      <c r="D11">
        <v>21623</v>
      </c>
      <c r="E11">
        <v>1</v>
      </c>
      <c r="F11">
        <v>9312</v>
      </c>
      <c r="G11">
        <v>3</v>
      </c>
      <c r="H11">
        <v>9589</v>
      </c>
      <c r="I11">
        <v>3</v>
      </c>
      <c r="J11">
        <v>7041</v>
      </c>
      <c r="K11">
        <v>24</v>
      </c>
      <c r="L11">
        <v>335469</v>
      </c>
      <c r="M11">
        <v>36</v>
      </c>
      <c r="N11">
        <v>732</v>
      </c>
      <c r="O11">
        <v>5</v>
      </c>
      <c r="P11" t="s">
        <v>23</v>
      </c>
      <c r="Q11" t="str">
        <f>_xlfn.IFS(OR(MTA_Daily_Ridership[[#This Row],[Day Name]]="Saturday",MTA_Daily_Ridership[[#This Row],[Day Name]]="Sunday"),"Weekend",TRUE,"Weekday")</f>
        <v>Weekday</v>
      </c>
      <c r="R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818752</v>
      </c>
      <c r="S11" s="9">
        <f>(MTA_Daily_Ridership[[#This Row],[Subways: % of Comparable Pre-Pandemic Day]]-100)/100</f>
        <v>-0.92</v>
      </c>
      <c r="T11">
        <f>MTA_Daily_Ridership[[#This Row],[Subways: Total Estimated Ridership]]/MTA_Daily_Ridership[[#This Row],[Bridges and Tunnels: Total Traffic]]</f>
        <v>1.2966503611362004</v>
      </c>
    </row>
    <row r="12" spans="1:23" x14ac:dyDescent="0.25">
      <c r="A12" s="1">
        <v>43929</v>
      </c>
      <c r="B12">
        <v>427485</v>
      </c>
      <c r="C12">
        <v>8</v>
      </c>
      <c r="D12">
        <v>20361</v>
      </c>
      <c r="E12">
        <v>1</v>
      </c>
      <c r="F12">
        <v>9039</v>
      </c>
      <c r="G12">
        <v>3</v>
      </c>
      <c r="H12">
        <v>9292</v>
      </c>
      <c r="I12">
        <v>3</v>
      </c>
      <c r="J12">
        <v>6950</v>
      </c>
      <c r="K12">
        <v>24</v>
      </c>
      <c r="L12">
        <v>324881</v>
      </c>
      <c r="M12">
        <v>35</v>
      </c>
      <c r="N12">
        <v>721</v>
      </c>
      <c r="O12">
        <v>4</v>
      </c>
      <c r="P12" t="s">
        <v>21</v>
      </c>
      <c r="Q12" t="str">
        <f>_xlfn.IFS(OR(MTA_Daily_Ridership[[#This Row],[Day Name]]="Saturday",MTA_Daily_Ridership[[#This Row],[Day Name]]="Sunday"),"Weekend",TRUE,"Weekday")</f>
        <v>Weekday</v>
      </c>
      <c r="R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798729</v>
      </c>
      <c r="S12" s="9">
        <f>(MTA_Daily_Ridership[[#This Row],[Subways: % of Comparable Pre-Pandemic Day]]-100)/100</f>
        <v>-0.92</v>
      </c>
      <c r="T12">
        <f>MTA_Daily_Ridership[[#This Row],[Subways: Total Estimated Ridership]]/MTA_Daily_Ridership[[#This Row],[Bridges and Tunnels: Total Traffic]]</f>
        <v>1.3158202541853787</v>
      </c>
    </row>
    <row r="13" spans="1:23" x14ac:dyDescent="0.25">
      <c r="A13" s="1">
        <v>43930</v>
      </c>
      <c r="B13">
        <v>404635</v>
      </c>
      <c r="C13">
        <v>7</v>
      </c>
      <c r="D13">
        <v>18734</v>
      </c>
      <c r="E13">
        <v>1</v>
      </c>
      <c r="F13">
        <v>8413</v>
      </c>
      <c r="G13">
        <v>3</v>
      </c>
      <c r="H13">
        <v>8931</v>
      </c>
      <c r="I13">
        <v>3</v>
      </c>
      <c r="J13">
        <v>6243</v>
      </c>
      <c r="K13">
        <v>22</v>
      </c>
      <c r="L13">
        <v>303480</v>
      </c>
      <c r="M13">
        <v>32</v>
      </c>
      <c r="N13">
        <v>690</v>
      </c>
      <c r="O13">
        <v>4</v>
      </c>
      <c r="P13" t="s">
        <v>22</v>
      </c>
      <c r="Q13" t="str">
        <f>_xlfn.IFS(OR(MTA_Daily_Ridership[[#This Row],[Day Name]]="Saturday",MTA_Daily_Ridership[[#This Row],[Day Name]]="Sunday"),"Weekend",TRUE,"Weekday")</f>
        <v>Weekday</v>
      </c>
      <c r="R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751126</v>
      </c>
      <c r="S13" s="9">
        <f>(MTA_Daily_Ridership[[#This Row],[Subways: % of Comparable Pre-Pandemic Day]]-100)/100</f>
        <v>-0.93</v>
      </c>
      <c r="T13">
        <f>MTA_Daily_Ridership[[#This Row],[Subways: Total Estimated Ridership]]/MTA_Daily_Ridership[[#This Row],[Bridges and Tunnels: Total Traffic]]</f>
        <v>1.3333168577830499</v>
      </c>
    </row>
    <row r="14" spans="1:23" x14ac:dyDescent="0.25">
      <c r="A14" s="1">
        <v>43931</v>
      </c>
      <c r="B14">
        <v>400275</v>
      </c>
      <c r="C14">
        <v>7</v>
      </c>
      <c r="D14">
        <v>17135</v>
      </c>
      <c r="E14">
        <v>1</v>
      </c>
      <c r="F14">
        <v>8247</v>
      </c>
      <c r="G14">
        <v>3</v>
      </c>
      <c r="H14">
        <v>9573</v>
      </c>
      <c r="I14">
        <v>3</v>
      </c>
      <c r="J14">
        <v>5378</v>
      </c>
      <c r="K14">
        <v>19</v>
      </c>
      <c r="L14">
        <v>314099</v>
      </c>
      <c r="M14">
        <v>33</v>
      </c>
      <c r="N14">
        <v>672</v>
      </c>
      <c r="O14">
        <v>4</v>
      </c>
      <c r="P14" t="s">
        <v>24</v>
      </c>
      <c r="Q14" t="str">
        <f>_xlfn.IFS(OR(MTA_Daily_Ridership[[#This Row],[Day Name]]="Saturday",MTA_Daily_Ridership[[#This Row],[Day Name]]="Sunday"),"Weekend",TRUE,"Weekday")</f>
        <v>Weekday</v>
      </c>
      <c r="R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755379</v>
      </c>
      <c r="S14" s="9">
        <f>(MTA_Daily_Ridership[[#This Row],[Subways: % of Comparable Pre-Pandemic Day]]-100)/100</f>
        <v>-0.93</v>
      </c>
      <c r="T14">
        <f>MTA_Daily_Ridership[[#This Row],[Subways: Total Estimated Ridership]]/MTA_Daily_Ridership[[#This Row],[Bridges and Tunnels: Total Traffic]]</f>
        <v>1.2743593580367973</v>
      </c>
    </row>
    <row r="15" spans="1:23" x14ac:dyDescent="0.25">
      <c r="A15" s="1">
        <v>43932</v>
      </c>
      <c r="B15">
        <v>257061</v>
      </c>
      <c r="C15">
        <v>8</v>
      </c>
      <c r="D15">
        <v>9718</v>
      </c>
      <c r="E15">
        <v>1</v>
      </c>
      <c r="F15">
        <v>2749</v>
      </c>
      <c r="G15">
        <v>2</v>
      </c>
      <c r="H15">
        <v>4179</v>
      </c>
      <c r="I15">
        <v>3</v>
      </c>
      <c r="J15">
        <v>4235</v>
      </c>
      <c r="K15">
        <v>25</v>
      </c>
      <c r="L15">
        <v>254754</v>
      </c>
      <c r="M15">
        <v>28</v>
      </c>
      <c r="N15">
        <v>406</v>
      </c>
      <c r="O15">
        <v>8</v>
      </c>
      <c r="P15" t="s">
        <v>26</v>
      </c>
      <c r="Q15" t="str">
        <f>_xlfn.IFS(OR(MTA_Daily_Ridership[[#This Row],[Day Name]]="Saturday",MTA_Daily_Ridership[[#This Row],[Day Name]]="Sunday"),"Weekend",TRUE,"Weekday")</f>
        <v>Weekend</v>
      </c>
      <c r="R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533102</v>
      </c>
      <c r="S15" s="9">
        <f>(MTA_Daily_Ridership[[#This Row],[Subways: % of Comparable Pre-Pandemic Day]]-100)/100</f>
        <v>-0.92</v>
      </c>
      <c r="T15">
        <f>MTA_Daily_Ridership[[#This Row],[Subways: Total Estimated Ridership]]/MTA_Daily_Ridership[[#This Row],[Bridges and Tunnels: Total Traffic]]</f>
        <v>1.0090557950022374</v>
      </c>
    </row>
    <row r="16" spans="1:23" x14ac:dyDescent="0.25">
      <c r="A16" s="1">
        <v>43933</v>
      </c>
      <c r="B16">
        <v>198399</v>
      </c>
      <c r="C16">
        <v>8</v>
      </c>
      <c r="D16">
        <v>7041</v>
      </c>
      <c r="E16">
        <v>1</v>
      </c>
      <c r="F16">
        <v>2245</v>
      </c>
      <c r="G16">
        <v>2</v>
      </c>
      <c r="H16">
        <v>3281</v>
      </c>
      <c r="I16">
        <v>3</v>
      </c>
      <c r="J16">
        <v>2525</v>
      </c>
      <c r="K16">
        <v>14</v>
      </c>
      <c r="L16">
        <v>217871</v>
      </c>
      <c r="M16">
        <v>25</v>
      </c>
      <c r="N16">
        <v>294</v>
      </c>
      <c r="O16">
        <v>9</v>
      </c>
      <c r="P16" t="s">
        <v>27</v>
      </c>
      <c r="Q16" t="str">
        <f>_xlfn.IFS(OR(MTA_Daily_Ridership[[#This Row],[Day Name]]="Saturday",MTA_Daily_Ridership[[#This Row],[Day Name]]="Sunday"),"Weekend",TRUE,"Weekday")</f>
        <v>Weekend</v>
      </c>
      <c r="R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431656</v>
      </c>
      <c r="S16" s="9">
        <f>(MTA_Daily_Ridership[[#This Row],[Subways: % of Comparable Pre-Pandemic Day]]-100)/100</f>
        <v>-0.92</v>
      </c>
      <c r="T16">
        <f>MTA_Daily_Ridership[[#This Row],[Subways: Total Estimated Ridership]]/MTA_Daily_Ridership[[#This Row],[Bridges and Tunnels: Total Traffic]]</f>
        <v>0.91062601264050747</v>
      </c>
    </row>
    <row r="17" spans="1:20" x14ac:dyDescent="0.25">
      <c r="A17" s="1">
        <v>43934</v>
      </c>
      <c r="B17">
        <v>363312</v>
      </c>
      <c r="C17">
        <v>7</v>
      </c>
      <c r="D17">
        <v>14408</v>
      </c>
      <c r="E17">
        <v>1</v>
      </c>
      <c r="F17">
        <v>8192</v>
      </c>
      <c r="G17">
        <v>3</v>
      </c>
      <c r="H17">
        <v>8824</v>
      </c>
      <c r="I17">
        <v>3</v>
      </c>
      <c r="J17">
        <v>6205</v>
      </c>
      <c r="K17">
        <v>21</v>
      </c>
      <c r="L17">
        <v>284608</v>
      </c>
      <c r="M17">
        <v>30</v>
      </c>
      <c r="N17">
        <v>649</v>
      </c>
      <c r="O17">
        <v>4</v>
      </c>
      <c r="P17" t="s">
        <v>25</v>
      </c>
      <c r="Q17" t="str">
        <f>_xlfn.IFS(OR(MTA_Daily_Ridership[[#This Row],[Day Name]]="Saturday",MTA_Daily_Ridership[[#This Row],[Day Name]]="Sunday"),"Weekend",TRUE,"Weekday")</f>
        <v>Weekday</v>
      </c>
      <c r="R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686198</v>
      </c>
      <c r="S17" s="9">
        <f>(MTA_Daily_Ridership[[#This Row],[Subways: % of Comparable Pre-Pandemic Day]]-100)/100</f>
        <v>-0.93</v>
      </c>
      <c r="T17">
        <f>MTA_Daily_Ridership[[#This Row],[Subways: Total Estimated Ridership]]/MTA_Daily_Ridership[[#This Row],[Bridges and Tunnels: Total Traffic]]</f>
        <v>1.2765347425230493</v>
      </c>
    </row>
    <row r="18" spans="1:20" x14ac:dyDescent="0.25">
      <c r="A18" s="1">
        <v>43935</v>
      </c>
      <c r="B18">
        <v>430155</v>
      </c>
      <c r="C18">
        <v>8</v>
      </c>
      <c r="D18">
        <v>17937</v>
      </c>
      <c r="E18">
        <v>1</v>
      </c>
      <c r="F18">
        <v>8816</v>
      </c>
      <c r="G18">
        <v>3</v>
      </c>
      <c r="H18">
        <v>9592</v>
      </c>
      <c r="I18">
        <v>3</v>
      </c>
      <c r="J18">
        <v>6585</v>
      </c>
      <c r="K18">
        <v>23</v>
      </c>
      <c r="L18">
        <v>356104</v>
      </c>
      <c r="M18">
        <v>38</v>
      </c>
      <c r="N18">
        <v>791</v>
      </c>
      <c r="O18">
        <v>5</v>
      </c>
      <c r="P18" t="s">
        <v>23</v>
      </c>
      <c r="Q18" t="str">
        <f>_xlfn.IFS(OR(MTA_Daily_Ridership[[#This Row],[Day Name]]="Saturday",MTA_Daily_Ridership[[#This Row],[Day Name]]="Sunday"),"Weekend",TRUE,"Weekday")</f>
        <v>Weekday</v>
      </c>
      <c r="R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829980</v>
      </c>
      <c r="S18" s="9">
        <f>(MTA_Daily_Ridership[[#This Row],[Subways: % of Comparable Pre-Pandemic Day]]-100)/100</f>
        <v>-0.92</v>
      </c>
      <c r="T18">
        <f>MTA_Daily_Ridership[[#This Row],[Subways: Total Estimated Ridership]]/MTA_Daily_Ridership[[#This Row],[Bridges and Tunnels: Total Traffic]]</f>
        <v>1.2079476782063667</v>
      </c>
    </row>
    <row r="19" spans="1:20" x14ac:dyDescent="0.25">
      <c r="A19" s="1">
        <v>43936</v>
      </c>
      <c r="B19">
        <v>419059</v>
      </c>
      <c r="C19">
        <v>8</v>
      </c>
      <c r="D19">
        <v>16895</v>
      </c>
      <c r="E19">
        <v>1</v>
      </c>
      <c r="F19">
        <v>8596</v>
      </c>
      <c r="G19">
        <v>3</v>
      </c>
      <c r="H19">
        <v>9492</v>
      </c>
      <c r="I19">
        <v>3</v>
      </c>
      <c r="J19">
        <v>6928</v>
      </c>
      <c r="K19">
        <v>24</v>
      </c>
      <c r="L19">
        <v>340212</v>
      </c>
      <c r="M19">
        <v>36</v>
      </c>
      <c r="N19">
        <v>792</v>
      </c>
      <c r="O19">
        <v>5</v>
      </c>
      <c r="P19" t="s">
        <v>21</v>
      </c>
      <c r="Q19" t="str">
        <f>_xlfn.IFS(OR(MTA_Daily_Ridership[[#This Row],[Day Name]]="Saturday",MTA_Daily_Ridership[[#This Row],[Day Name]]="Sunday"),"Weekend",TRUE,"Weekday")</f>
        <v>Weekday</v>
      </c>
      <c r="R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801974</v>
      </c>
      <c r="S19" s="9">
        <f>(MTA_Daily_Ridership[[#This Row],[Subways: % of Comparable Pre-Pandemic Day]]-100)/100</f>
        <v>-0.92</v>
      </c>
      <c r="T19">
        <f>MTA_Daily_Ridership[[#This Row],[Subways: Total Estimated Ridership]]/MTA_Daily_Ridership[[#This Row],[Bridges and Tunnels: Total Traffic]]</f>
        <v>1.231758432977085</v>
      </c>
    </row>
    <row r="20" spans="1:20" x14ac:dyDescent="0.25">
      <c r="A20" s="1">
        <v>43937</v>
      </c>
      <c r="B20">
        <v>420223</v>
      </c>
      <c r="C20">
        <v>8</v>
      </c>
      <c r="D20">
        <v>16632</v>
      </c>
      <c r="E20">
        <v>1</v>
      </c>
      <c r="F20">
        <v>8462</v>
      </c>
      <c r="G20">
        <v>3</v>
      </c>
      <c r="H20">
        <v>9528</v>
      </c>
      <c r="I20">
        <v>3</v>
      </c>
      <c r="J20">
        <v>6563</v>
      </c>
      <c r="K20">
        <v>23</v>
      </c>
      <c r="L20">
        <v>346341</v>
      </c>
      <c r="M20">
        <v>37</v>
      </c>
      <c r="N20">
        <v>790</v>
      </c>
      <c r="O20">
        <v>5</v>
      </c>
      <c r="P20" t="s">
        <v>22</v>
      </c>
      <c r="Q20" t="str">
        <f>_xlfn.IFS(OR(MTA_Daily_Ridership[[#This Row],[Day Name]]="Saturday",MTA_Daily_Ridership[[#This Row],[Day Name]]="Sunday"),"Weekend",TRUE,"Weekday")</f>
        <v>Weekday</v>
      </c>
      <c r="R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808539</v>
      </c>
      <c r="S20" s="9">
        <f>(MTA_Daily_Ridership[[#This Row],[Subways: % of Comparable Pre-Pandemic Day]]-100)/100</f>
        <v>-0.92</v>
      </c>
      <c r="T20">
        <f>MTA_Daily_Ridership[[#This Row],[Subways: Total Estimated Ridership]]/MTA_Daily_Ridership[[#This Row],[Bridges and Tunnels: Total Traffic]]</f>
        <v>1.2133215530358807</v>
      </c>
    </row>
    <row r="21" spans="1:20" x14ac:dyDescent="0.25">
      <c r="A21" s="1">
        <v>43938</v>
      </c>
      <c r="B21">
        <v>432368</v>
      </c>
      <c r="C21">
        <v>8</v>
      </c>
      <c r="D21">
        <v>16350</v>
      </c>
      <c r="E21">
        <v>1</v>
      </c>
      <c r="F21">
        <v>8271</v>
      </c>
      <c r="G21">
        <v>3</v>
      </c>
      <c r="H21">
        <v>9989</v>
      </c>
      <c r="I21">
        <v>3</v>
      </c>
      <c r="J21">
        <v>7048</v>
      </c>
      <c r="K21">
        <v>24</v>
      </c>
      <c r="L21">
        <v>378350</v>
      </c>
      <c r="M21">
        <v>40</v>
      </c>
      <c r="N21">
        <v>738</v>
      </c>
      <c r="O21">
        <v>5</v>
      </c>
      <c r="P21" t="s">
        <v>24</v>
      </c>
      <c r="Q21" t="str">
        <f>_xlfn.IFS(OR(MTA_Daily_Ridership[[#This Row],[Day Name]]="Saturday",MTA_Daily_Ridership[[#This Row],[Day Name]]="Sunday"),"Weekend",TRUE,"Weekday")</f>
        <v>Weekday</v>
      </c>
      <c r="R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853114</v>
      </c>
      <c r="S21" s="9">
        <f>(MTA_Daily_Ridership[[#This Row],[Subways: % of Comparable Pre-Pandemic Day]]-100)/100</f>
        <v>-0.92</v>
      </c>
      <c r="T21">
        <f>MTA_Daily_Ridership[[#This Row],[Subways: Total Estimated Ridership]]/MTA_Daily_Ridership[[#This Row],[Bridges and Tunnels: Total Traffic]]</f>
        <v>1.1427725650852385</v>
      </c>
    </row>
    <row r="22" spans="1:20" x14ac:dyDescent="0.25">
      <c r="A22" s="1">
        <v>43939</v>
      </c>
      <c r="B22">
        <v>254453</v>
      </c>
      <c r="C22">
        <v>8</v>
      </c>
      <c r="D22">
        <v>8115</v>
      </c>
      <c r="E22">
        <v>1</v>
      </c>
      <c r="F22">
        <v>2449</v>
      </c>
      <c r="G22">
        <v>2</v>
      </c>
      <c r="H22">
        <v>3965</v>
      </c>
      <c r="I22">
        <v>3</v>
      </c>
      <c r="J22">
        <v>4202</v>
      </c>
      <c r="K22">
        <v>25</v>
      </c>
      <c r="L22">
        <v>254734</v>
      </c>
      <c r="M22">
        <v>28</v>
      </c>
      <c r="N22">
        <v>339</v>
      </c>
      <c r="O22">
        <v>7</v>
      </c>
      <c r="P22" t="s">
        <v>26</v>
      </c>
      <c r="Q22" t="str">
        <f>_xlfn.IFS(OR(MTA_Daily_Ridership[[#This Row],[Day Name]]="Saturday",MTA_Daily_Ridership[[#This Row],[Day Name]]="Sunday"),"Weekend",TRUE,"Weekday")</f>
        <v>Weekend</v>
      </c>
      <c r="R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528257</v>
      </c>
      <c r="S22" s="9">
        <f>(MTA_Daily_Ridership[[#This Row],[Subways: % of Comparable Pre-Pandemic Day]]-100)/100</f>
        <v>-0.92</v>
      </c>
      <c r="T22">
        <f>MTA_Daily_Ridership[[#This Row],[Subways: Total Estimated Ridership]]/MTA_Daily_Ridership[[#This Row],[Bridges and Tunnels: Total Traffic]]</f>
        <v>0.99889688851900416</v>
      </c>
    </row>
    <row r="23" spans="1:20" x14ac:dyDescent="0.25">
      <c r="A23" s="1">
        <v>43940</v>
      </c>
      <c r="B23">
        <v>224411</v>
      </c>
      <c r="C23">
        <v>9</v>
      </c>
      <c r="D23">
        <v>6929</v>
      </c>
      <c r="E23">
        <v>1</v>
      </c>
      <c r="F23">
        <v>2159</v>
      </c>
      <c r="G23">
        <v>2</v>
      </c>
      <c r="H23">
        <v>3884</v>
      </c>
      <c r="I23">
        <v>4</v>
      </c>
      <c r="J23">
        <v>2742</v>
      </c>
      <c r="K23">
        <v>15</v>
      </c>
      <c r="L23">
        <v>276406</v>
      </c>
      <c r="M23">
        <v>32</v>
      </c>
      <c r="N23">
        <v>340</v>
      </c>
      <c r="O23">
        <v>10</v>
      </c>
      <c r="P23" t="s">
        <v>27</v>
      </c>
      <c r="Q23" t="str">
        <f>_xlfn.IFS(OR(MTA_Daily_Ridership[[#This Row],[Day Name]]="Saturday",MTA_Daily_Ridership[[#This Row],[Day Name]]="Sunday"),"Weekend",TRUE,"Weekday")</f>
        <v>Weekend</v>
      </c>
      <c r="R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516871</v>
      </c>
      <c r="S23" s="9">
        <f>(MTA_Daily_Ridership[[#This Row],[Subways: % of Comparable Pre-Pandemic Day]]-100)/100</f>
        <v>-0.91</v>
      </c>
      <c r="T23">
        <f>MTA_Daily_Ridership[[#This Row],[Subways: Total Estimated Ridership]]/MTA_Daily_Ridership[[#This Row],[Bridges and Tunnels: Total Traffic]]</f>
        <v>0.81188903279957747</v>
      </c>
    </row>
    <row r="24" spans="1:20" x14ac:dyDescent="0.25">
      <c r="A24" s="1">
        <v>43941</v>
      </c>
      <c r="B24">
        <v>437852</v>
      </c>
      <c r="C24">
        <v>8</v>
      </c>
      <c r="D24">
        <v>16522</v>
      </c>
      <c r="E24">
        <v>1</v>
      </c>
      <c r="F24">
        <v>8912</v>
      </c>
      <c r="G24">
        <v>3</v>
      </c>
      <c r="H24">
        <v>10063</v>
      </c>
      <c r="I24">
        <v>4</v>
      </c>
      <c r="J24">
        <v>7050</v>
      </c>
      <c r="K24">
        <v>24</v>
      </c>
      <c r="L24">
        <v>371776</v>
      </c>
      <c r="M24">
        <v>40</v>
      </c>
      <c r="N24">
        <v>770</v>
      </c>
      <c r="O24">
        <v>5</v>
      </c>
      <c r="P24" t="s">
        <v>25</v>
      </c>
      <c r="Q24" t="str">
        <f>_xlfn.IFS(OR(MTA_Daily_Ridership[[#This Row],[Day Name]]="Saturday",MTA_Daily_Ridership[[#This Row],[Day Name]]="Sunday"),"Weekend",TRUE,"Weekday")</f>
        <v>Weekday</v>
      </c>
      <c r="R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852945</v>
      </c>
      <c r="S24" s="9">
        <f>(MTA_Daily_Ridership[[#This Row],[Subways: % of Comparable Pre-Pandemic Day]]-100)/100</f>
        <v>-0.92</v>
      </c>
      <c r="T24">
        <f>MTA_Daily_Ridership[[#This Row],[Subways: Total Estimated Ridership]]/MTA_Daily_Ridership[[#This Row],[Bridges and Tunnels: Total Traffic]]</f>
        <v>1.1777306765364091</v>
      </c>
    </row>
    <row r="25" spans="1:20" x14ac:dyDescent="0.25">
      <c r="A25" s="1">
        <v>43942</v>
      </c>
      <c r="B25">
        <v>422107</v>
      </c>
      <c r="C25">
        <v>8</v>
      </c>
      <c r="D25">
        <v>15231</v>
      </c>
      <c r="E25">
        <v>1</v>
      </c>
      <c r="F25">
        <v>8264</v>
      </c>
      <c r="G25">
        <v>3</v>
      </c>
      <c r="H25">
        <v>9374</v>
      </c>
      <c r="I25">
        <v>3</v>
      </c>
      <c r="J25">
        <v>6613</v>
      </c>
      <c r="K25">
        <v>23</v>
      </c>
      <c r="L25">
        <v>356098</v>
      </c>
      <c r="M25">
        <v>38</v>
      </c>
      <c r="N25">
        <v>753</v>
      </c>
      <c r="O25">
        <v>5</v>
      </c>
      <c r="P25" t="s">
        <v>23</v>
      </c>
      <c r="Q25" t="str">
        <f>_xlfn.IFS(OR(MTA_Daily_Ridership[[#This Row],[Day Name]]="Saturday",MTA_Daily_Ridership[[#This Row],[Day Name]]="Sunday"),"Weekend",TRUE,"Weekday")</f>
        <v>Weekday</v>
      </c>
      <c r="R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818440</v>
      </c>
      <c r="S25" s="9">
        <f>(MTA_Daily_Ridership[[#This Row],[Subways: % of Comparable Pre-Pandemic Day]]-100)/100</f>
        <v>-0.92</v>
      </c>
      <c r="T25">
        <f>MTA_Daily_Ridership[[#This Row],[Subways: Total Estimated Ridership]]/MTA_Daily_Ridership[[#This Row],[Bridges and Tunnels: Total Traffic]]</f>
        <v>1.1853675111907396</v>
      </c>
    </row>
    <row r="26" spans="1:20" x14ac:dyDescent="0.25">
      <c r="A26" s="1">
        <v>43943</v>
      </c>
      <c r="B26">
        <v>458781</v>
      </c>
      <c r="C26">
        <v>8</v>
      </c>
      <c r="D26">
        <v>16487</v>
      </c>
      <c r="E26">
        <v>1</v>
      </c>
      <c r="F26">
        <v>8674</v>
      </c>
      <c r="G26">
        <v>3</v>
      </c>
      <c r="H26">
        <v>9694</v>
      </c>
      <c r="I26">
        <v>3</v>
      </c>
      <c r="J26">
        <v>7496</v>
      </c>
      <c r="K26">
        <v>26</v>
      </c>
      <c r="L26">
        <v>398703</v>
      </c>
      <c r="M26">
        <v>42</v>
      </c>
      <c r="N26">
        <v>793</v>
      </c>
      <c r="O26">
        <v>5</v>
      </c>
      <c r="P26" t="s">
        <v>21</v>
      </c>
      <c r="Q26" t="str">
        <f>_xlfn.IFS(OR(MTA_Daily_Ridership[[#This Row],[Day Name]]="Saturday",MTA_Daily_Ridership[[#This Row],[Day Name]]="Sunday"),"Weekend",TRUE,"Weekday")</f>
        <v>Weekday</v>
      </c>
      <c r="R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900628</v>
      </c>
      <c r="S26" s="9">
        <f>(MTA_Daily_Ridership[[#This Row],[Subways: % of Comparable Pre-Pandemic Day]]-100)/100</f>
        <v>-0.92</v>
      </c>
      <c r="T26">
        <f>MTA_Daily_Ridership[[#This Row],[Subways: Total Estimated Ridership]]/MTA_Daily_Ridership[[#This Row],[Bridges and Tunnels: Total Traffic]]</f>
        <v>1.1506835915455866</v>
      </c>
    </row>
    <row r="27" spans="1:20" x14ac:dyDescent="0.25">
      <c r="A27" s="1">
        <v>43944</v>
      </c>
      <c r="B27">
        <v>453520</v>
      </c>
      <c r="C27">
        <v>8</v>
      </c>
      <c r="D27">
        <v>15786</v>
      </c>
      <c r="E27">
        <v>1</v>
      </c>
      <c r="F27">
        <v>8425</v>
      </c>
      <c r="G27">
        <v>3</v>
      </c>
      <c r="H27">
        <v>9527</v>
      </c>
      <c r="I27">
        <v>3</v>
      </c>
      <c r="J27">
        <v>6969</v>
      </c>
      <c r="K27">
        <v>24</v>
      </c>
      <c r="L27">
        <v>386937</v>
      </c>
      <c r="M27">
        <v>41</v>
      </c>
      <c r="N27">
        <v>780</v>
      </c>
      <c r="O27">
        <v>5</v>
      </c>
      <c r="P27" t="s">
        <v>22</v>
      </c>
      <c r="Q27" t="str">
        <f>_xlfn.IFS(OR(MTA_Daily_Ridership[[#This Row],[Day Name]]="Saturday",MTA_Daily_Ridership[[#This Row],[Day Name]]="Sunday"),"Weekend",TRUE,"Weekday")</f>
        <v>Weekday</v>
      </c>
      <c r="R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881944</v>
      </c>
      <c r="S27" s="9">
        <f>(MTA_Daily_Ridership[[#This Row],[Subways: % of Comparable Pre-Pandemic Day]]-100)/100</f>
        <v>-0.92</v>
      </c>
      <c r="T27">
        <f>MTA_Daily_Ridership[[#This Row],[Subways: Total Estimated Ridership]]/MTA_Daily_Ridership[[#This Row],[Bridges and Tunnels: Total Traffic]]</f>
        <v>1.1720771081597263</v>
      </c>
    </row>
    <row r="28" spans="1:20" x14ac:dyDescent="0.25">
      <c r="A28" s="1">
        <v>43945</v>
      </c>
      <c r="B28">
        <v>443956</v>
      </c>
      <c r="C28">
        <v>8</v>
      </c>
      <c r="D28">
        <v>14237</v>
      </c>
      <c r="E28">
        <v>1</v>
      </c>
      <c r="F28">
        <v>7821</v>
      </c>
      <c r="G28">
        <v>3</v>
      </c>
      <c r="H28">
        <v>9722</v>
      </c>
      <c r="I28">
        <v>3</v>
      </c>
      <c r="J28">
        <v>7040</v>
      </c>
      <c r="K28">
        <v>24</v>
      </c>
      <c r="L28">
        <v>386935</v>
      </c>
      <c r="M28">
        <v>41</v>
      </c>
      <c r="N28">
        <v>688</v>
      </c>
      <c r="O28">
        <v>4</v>
      </c>
      <c r="P28" t="s">
        <v>24</v>
      </c>
      <c r="Q28" t="str">
        <f>_xlfn.IFS(OR(MTA_Daily_Ridership[[#This Row],[Day Name]]="Saturday",MTA_Daily_Ridership[[#This Row],[Day Name]]="Sunday"),"Weekend",TRUE,"Weekday")</f>
        <v>Weekday</v>
      </c>
      <c r="R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870399</v>
      </c>
      <c r="S28" s="9">
        <f>(MTA_Daily_Ridership[[#This Row],[Subways: % of Comparable Pre-Pandemic Day]]-100)/100</f>
        <v>-0.92</v>
      </c>
      <c r="T28">
        <f>MTA_Daily_Ridership[[#This Row],[Subways: Total Estimated Ridership]]/MTA_Daily_Ridership[[#This Row],[Bridges and Tunnels: Total Traffic]]</f>
        <v>1.1473658366392288</v>
      </c>
    </row>
    <row r="29" spans="1:20" x14ac:dyDescent="0.25">
      <c r="A29" s="1">
        <v>43946</v>
      </c>
      <c r="B29">
        <v>295387</v>
      </c>
      <c r="C29">
        <v>9</v>
      </c>
      <c r="D29">
        <v>8832</v>
      </c>
      <c r="E29">
        <v>1</v>
      </c>
      <c r="F29">
        <v>2869</v>
      </c>
      <c r="G29">
        <v>3</v>
      </c>
      <c r="H29">
        <v>4987</v>
      </c>
      <c r="I29">
        <v>3</v>
      </c>
      <c r="J29">
        <v>4719</v>
      </c>
      <c r="K29">
        <v>28</v>
      </c>
      <c r="L29">
        <v>350299</v>
      </c>
      <c r="M29">
        <v>38</v>
      </c>
      <c r="N29">
        <v>449</v>
      </c>
      <c r="O29">
        <v>9</v>
      </c>
      <c r="P29" t="s">
        <v>26</v>
      </c>
      <c r="Q29" t="str">
        <f>_xlfn.IFS(OR(MTA_Daily_Ridership[[#This Row],[Day Name]]="Saturday",MTA_Daily_Ridership[[#This Row],[Day Name]]="Sunday"),"Weekend",TRUE,"Weekday")</f>
        <v>Weekend</v>
      </c>
      <c r="R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667542</v>
      </c>
      <c r="S29" s="9">
        <f>(MTA_Daily_Ridership[[#This Row],[Subways: % of Comparable Pre-Pandemic Day]]-100)/100</f>
        <v>-0.91</v>
      </c>
      <c r="T29">
        <f>MTA_Daily_Ridership[[#This Row],[Subways: Total Estimated Ridership]]/MTA_Daily_Ridership[[#This Row],[Bridges and Tunnels: Total Traffic]]</f>
        <v>0.84324248713242111</v>
      </c>
    </row>
    <row r="30" spans="1:20" x14ac:dyDescent="0.25">
      <c r="A30" s="1">
        <v>43947</v>
      </c>
      <c r="B30">
        <v>218787</v>
      </c>
      <c r="C30">
        <v>9</v>
      </c>
      <c r="D30">
        <v>5498</v>
      </c>
      <c r="E30">
        <v>1</v>
      </c>
      <c r="F30">
        <v>1903</v>
      </c>
      <c r="G30">
        <v>2</v>
      </c>
      <c r="H30">
        <v>3495</v>
      </c>
      <c r="I30">
        <v>3</v>
      </c>
      <c r="J30">
        <v>2506</v>
      </c>
      <c r="K30">
        <v>13</v>
      </c>
      <c r="L30">
        <v>231540</v>
      </c>
      <c r="M30">
        <v>27</v>
      </c>
      <c r="N30">
        <v>309</v>
      </c>
      <c r="O30">
        <v>9</v>
      </c>
      <c r="P30" t="s">
        <v>27</v>
      </c>
      <c r="Q30" t="str">
        <f>_xlfn.IFS(OR(MTA_Daily_Ridership[[#This Row],[Day Name]]="Saturday",MTA_Daily_Ridership[[#This Row],[Day Name]]="Sunday"),"Weekend",TRUE,"Weekday")</f>
        <v>Weekend</v>
      </c>
      <c r="R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464038</v>
      </c>
      <c r="S30" s="9">
        <f>(MTA_Daily_Ridership[[#This Row],[Subways: % of Comparable Pre-Pandemic Day]]-100)/100</f>
        <v>-0.91</v>
      </c>
      <c r="T30">
        <f>MTA_Daily_Ridership[[#This Row],[Subways: Total Estimated Ridership]]/MTA_Daily_Ridership[[#This Row],[Bridges and Tunnels: Total Traffic]]</f>
        <v>0.94492096398030578</v>
      </c>
    </row>
    <row r="31" spans="1:20" x14ac:dyDescent="0.25">
      <c r="A31" s="1">
        <v>43948</v>
      </c>
      <c r="B31">
        <v>462888</v>
      </c>
      <c r="C31">
        <v>8</v>
      </c>
      <c r="D31">
        <v>15283</v>
      </c>
      <c r="E31">
        <v>1</v>
      </c>
      <c r="F31">
        <v>8828</v>
      </c>
      <c r="G31">
        <v>3</v>
      </c>
      <c r="H31">
        <v>10243</v>
      </c>
      <c r="I31">
        <v>4</v>
      </c>
      <c r="J31">
        <v>6922</v>
      </c>
      <c r="K31">
        <v>24</v>
      </c>
      <c r="L31">
        <v>384123</v>
      </c>
      <c r="M31">
        <v>41</v>
      </c>
      <c r="N31">
        <v>812</v>
      </c>
      <c r="O31">
        <v>5</v>
      </c>
      <c r="P31" t="s">
        <v>25</v>
      </c>
      <c r="Q31" t="str">
        <f>_xlfn.IFS(OR(MTA_Daily_Ridership[[#This Row],[Day Name]]="Saturday",MTA_Daily_Ridership[[#This Row],[Day Name]]="Sunday"),"Weekend",TRUE,"Weekday")</f>
        <v>Weekday</v>
      </c>
      <c r="R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889099</v>
      </c>
      <c r="S31" s="9">
        <f>(MTA_Daily_Ridership[[#This Row],[Subways: % of Comparable Pre-Pandemic Day]]-100)/100</f>
        <v>-0.92</v>
      </c>
      <c r="T31">
        <f>MTA_Daily_Ridership[[#This Row],[Subways: Total Estimated Ridership]]/MTA_Daily_Ridership[[#This Row],[Bridges and Tunnels: Total Traffic]]</f>
        <v>1.2050515069391836</v>
      </c>
    </row>
    <row r="32" spans="1:20" x14ac:dyDescent="0.25">
      <c r="A32" s="1">
        <v>43949</v>
      </c>
      <c r="B32">
        <v>489247</v>
      </c>
      <c r="C32">
        <v>9</v>
      </c>
      <c r="D32">
        <v>16380</v>
      </c>
      <c r="E32">
        <v>1</v>
      </c>
      <c r="F32">
        <v>9167</v>
      </c>
      <c r="G32">
        <v>3</v>
      </c>
      <c r="H32">
        <v>10531</v>
      </c>
      <c r="I32">
        <v>4</v>
      </c>
      <c r="J32">
        <v>7542</v>
      </c>
      <c r="K32">
        <v>26</v>
      </c>
      <c r="L32">
        <v>436346</v>
      </c>
      <c r="M32">
        <v>46</v>
      </c>
      <c r="N32">
        <v>826</v>
      </c>
      <c r="O32">
        <v>5</v>
      </c>
      <c r="P32" t="s">
        <v>23</v>
      </c>
      <c r="Q32" t="str">
        <f>_xlfn.IFS(OR(MTA_Daily_Ridership[[#This Row],[Day Name]]="Saturday",MTA_Daily_Ridership[[#This Row],[Day Name]]="Sunday"),"Weekend",TRUE,"Weekday")</f>
        <v>Weekday</v>
      </c>
      <c r="R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970039</v>
      </c>
      <c r="S32" s="9">
        <f>(MTA_Daily_Ridership[[#This Row],[Subways: % of Comparable Pre-Pandemic Day]]-100)/100</f>
        <v>-0.91</v>
      </c>
      <c r="T32">
        <f>MTA_Daily_Ridership[[#This Row],[Subways: Total Estimated Ridership]]/MTA_Daily_Ridership[[#This Row],[Bridges and Tunnels: Total Traffic]]</f>
        <v>1.1212363583028147</v>
      </c>
    </row>
    <row r="33" spans="1:20" x14ac:dyDescent="0.25">
      <c r="A33" s="1">
        <v>43950</v>
      </c>
      <c r="B33">
        <v>477799</v>
      </c>
      <c r="C33">
        <v>9</v>
      </c>
      <c r="D33">
        <v>15406</v>
      </c>
      <c r="E33">
        <v>1</v>
      </c>
      <c r="F33">
        <v>9100</v>
      </c>
      <c r="G33">
        <v>3</v>
      </c>
      <c r="H33">
        <v>10165</v>
      </c>
      <c r="I33">
        <v>4</v>
      </c>
      <c r="J33">
        <v>7844</v>
      </c>
      <c r="K33">
        <v>27</v>
      </c>
      <c r="L33">
        <v>410502</v>
      </c>
      <c r="M33">
        <v>44</v>
      </c>
      <c r="N33">
        <v>790</v>
      </c>
      <c r="O33">
        <v>5</v>
      </c>
      <c r="P33" t="s">
        <v>21</v>
      </c>
      <c r="Q33" t="str">
        <f>_xlfn.IFS(OR(MTA_Daily_Ridership[[#This Row],[Day Name]]="Saturday",MTA_Daily_Ridership[[#This Row],[Day Name]]="Sunday"),"Weekend",TRUE,"Weekday")</f>
        <v>Weekday</v>
      </c>
      <c r="R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931606</v>
      </c>
      <c r="S33" s="9">
        <f>(MTA_Daily_Ridership[[#This Row],[Subways: % of Comparable Pre-Pandemic Day]]-100)/100</f>
        <v>-0.91</v>
      </c>
      <c r="T33">
        <f>MTA_Daily_Ridership[[#This Row],[Subways: Total Estimated Ridership]]/MTA_Daily_Ridership[[#This Row],[Bridges and Tunnels: Total Traffic]]</f>
        <v>1.1639382999352013</v>
      </c>
    </row>
    <row r="34" spans="1:20" x14ac:dyDescent="0.25">
      <c r="A34" s="1">
        <v>43951</v>
      </c>
      <c r="B34">
        <v>465869</v>
      </c>
      <c r="C34">
        <v>8</v>
      </c>
      <c r="D34">
        <v>14062</v>
      </c>
      <c r="E34">
        <v>1</v>
      </c>
      <c r="F34">
        <v>9335</v>
      </c>
      <c r="G34">
        <v>3</v>
      </c>
      <c r="H34">
        <v>9971</v>
      </c>
      <c r="I34">
        <v>3</v>
      </c>
      <c r="J34">
        <v>7253</v>
      </c>
      <c r="K34">
        <v>25</v>
      </c>
      <c r="L34">
        <v>405168</v>
      </c>
      <c r="M34">
        <v>43</v>
      </c>
      <c r="N34">
        <v>764</v>
      </c>
      <c r="O34">
        <v>5</v>
      </c>
      <c r="P34" t="s">
        <v>22</v>
      </c>
      <c r="Q34" t="str">
        <f>_xlfn.IFS(OR(MTA_Daily_Ridership[[#This Row],[Day Name]]="Saturday",MTA_Daily_Ridership[[#This Row],[Day Name]]="Sunday"),"Weekend",TRUE,"Weekday")</f>
        <v>Weekday</v>
      </c>
      <c r="R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912422</v>
      </c>
      <c r="S34" s="9">
        <f>(MTA_Daily_Ridership[[#This Row],[Subways: % of Comparable Pre-Pandemic Day]]-100)/100</f>
        <v>-0.92</v>
      </c>
      <c r="T34">
        <f>MTA_Daily_Ridership[[#This Row],[Subways: Total Estimated Ridership]]/MTA_Daily_Ridership[[#This Row],[Bridges and Tunnels: Total Traffic]]</f>
        <v>1.1498168660901158</v>
      </c>
    </row>
    <row r="35" spans="1:20" x14ac:dyDescent="0.25">
      <c r="A35" s="1">
        <v>43952</v>
      </c>
      <c r="B35">
        <v>494549</v>
      </c>
      <c r="C35">
        <v>9</v>
      </c>
      <c r="D35">
        <v>14893</v>
      </c>
      <c r="E35">
        <v>1</v>
      </c>
      <c r="F35">
        <v>6200</v>
      </c>
      <c r="G35">
        <v>2</v>
      </c>
      <c r="H35">
        <v>9206</v>
      </c>
      <c r="I35">
        <v>3</v>
      </c>
      <c r="J35">
        <v>8332</v>
      </c>
      <c r="K35">
        <v>28</v>
      </c>
      <c r="L35">
        <v>445621</v>
      </c>
      <c r="M35">
        <v>46</v>
      </c>
      <c r="N35">
        <v>763</v>
      </c>
      <c r="O35">
        <v>4</v>
      </c>
      <c r="P35" t="s">
        <v>24</v>
      </c>
      <c r="Q35" t="str">
        <f>_xlfn.IFS(OR(MTA_Daily_Ridership[[#This Row],[Day Name]]="Saturday",MTA_Daily_Ridership[[#This Row],[Day Name]]="Sunday"),"Weekend",TRUE,"Weekday")</f>
        <v>Weekday</v>
      </c>
      <c r="R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979564</v>
      </c>
      <c r="S35" s="9">
        <f>(MTA_Daily_Ridership[[#This Row],[Subways: % of Comparable Pre-Pandemic Day]]-100)/100</f>
        <v>-0.91</v>
      </c>
      <c r="T35">
        <f>MTA_Daily_Ridership[[#This Row],[Subways: Total Estimated Ridership]]/MTA_Daily_Ridership[[#This Row],[Bridges and Tunnels: Total Traffic]]</f>
        <v>1.1097973389943472</v>
      </c>
    </row>
    <row r="36" spans="1:20" x14ac:dyDescent="0.25">
      <c r="A36" s="1">
        <v>43953</v>
      </c>
      <c r="B36">
        <v>325865</v>
      </c>
      <c r="C36">
        <v>10</v>
      </c>
      <c r="D36">
        <v>8912</v>
      </c>
      <c r="E36">
        <v>1</v>
      </c>
      <c r="F36">
        <v>3959</v>
      </c>
      <c r="G36">
        <v>3</v>
      </c>
      <c r="H36">
        <v>5908</v>
      </c>
      <c r="I36">
        <v>4</v>
      </c>
      <c r="J36">
        <v>5493</v>
      </c>
      <c r="K36">
        <v>32</v>
      </c>
      <c r="L36">
        <v>401938</v>
      </c>
      <c r="M36">
        <v>42</v>
      </c>
      <c r="N36">
        <v>489</v>
      </c>
      <c r="O36">
        <v>10</v>
      </c>
      <c r="P36" t="s">
        <v>26</v>
      </c>
      <c r="Q36" t="str">
        <f>_xlfn.IFS(OR(MTA_Daily_Ridership[[#This Row],[Day Name]]="Saturday",MTA_Daily_Ridership[[#This Row],[Day Name]]="Sunday"),"Weekend",TRUE,"Weekday")</f>
        <v>Weekend</v>
      </c>
      <c r="R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752564</v>
      </c>
      <c r="S36" s="9">
        <f>(MTA_Daily_Ridership[[#This Row],[Subways: % of Comparable Pre-Pandemic Day]]-100)/100</f>
        <v>-0.9</v>
      </c>
      <c r="T36">
        <f>MTA_Daily_Ridership[[#This Row],[Subways: Total Estimated Ridership]]/MTA_Daily_Ridership[[#This Row],[Bridges and Tunnels: Total Traffic]]</f>
        <v>0.81073449138921927</v>
      </c>
    </row>
    <row r="37" spans="1:20" x14ac:dyDescent="0.25">
      <c r="A37" s="1">
        <v>43954</v>
      </c>
      <c r="B37">
        <v>258865</v>
      </c>
      <c r="C37">
        <v>11</v>
      </c>
      <c r="D37">
        <v>6404</v>
      </c>
      <c r="E37">
        <v>1</v>
      </c>
      <c r="F37">
        <v>3314</v>
      </c>
      <c r="G37">
        <v>3</v>
      </c>
      <c r="H37">
        <v>4839</v>
      </c>
      <c r="I37">
        <v>5</v>
      </c>
      <c r="J37">
        <v>3263</v>
      </c>
      <c r="K37">
        <v>19</v>
      </c>
      <c r="L37">
        <v>353314</v>
      </c>
      <c r="M37">
        <v>41</v>
      </c>
      <c r="N37">
        <v>334</v>
      </c>
      <c r="O37">
        <v>9</v>
      </c>
      <c r="P37" t="s">
        <v>27</v>
      </c>
      <c r="Q37" t="str">
        <f>_xlfn.IFS(OR(MTA_Daily_Ridership[[#This Row],[Day Name]]="Saturday",MTA_Daily_Ridership[[#This Row],[Day Name]]="Sunday"),"Weekend",TRUE,"Weekday")</f>
        <v>Weekend</v>
      </c>
      <c r="R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630333</v>
      </c>
      <c r="S37" s="9">
        <f>(MTA_Daily_Ridership[[#This Row],[Subways: % of Comparable Pre-Pandemic Day]]-100)/100</f>
        <v>-0.89</v>
      </c>
      <c r="T37">
        <f>MTA_Daily_Ridership[[#This Row],[Subways: Total Estimated Ridership]]/MTA_Daily_Ridership[[#This Row],[Bridges and Tunnels: Total Traffic]]</f>
        <v>0.73267688231997596</v>
      </c>
    </row>
    <row r="38" spans="1:20" x14ac:dyDescent="0.25">
      <c r="A38" s="1">
        <v>43955</v>
      </c>
      <c r="B38">
        <v>511866</v>
      </c>
      <c r="C38">
        <v>9</v>
      </c>
      <c r="D38">
        <v>16315</v>
      </c>
      <c r="E38">
        <v>1</v>
      </c>
      <c r="F38">
        <v>11158</v>
      </c>
      <c r="G38">
        <v>3</v>
      </c>
      <c r="H38">
        <v>10764</v>
      </c>
      <c r="I38">
        <v>4</v>
      </c>
      <c r="J38">
        <v>8287</v>
      </c>
      <c r="K38">
        <v>28</v>
      </c>
      <c r="L38">
        <v>447424</v>
      </c>
      <c r="M38">
        <v>46</v>
      </c>
      <c r="N38">
        <v>897</v>
      </c>
      <c r="O38">
        <v>5</v>
      </c>
      <c r="P38" t="s">
        <v>25</v>
      </c>
      <c r="Q38" t="str">
        <f>_xlfn.IFS(OR(MTA_Daily_Ridership[[#This Row],[Day Name]]="Saturday",MTA_Daily_Ridership[[#This Row],[Day Name]]="Sunday"),"Weekend",TRUE,"Weekday")</f>
        <v>Weekday</v>
      </c>
      <c r="R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1006711</v>
      </c>
      <c r="S38" s="9">
        <f>(MTA_Daily_Ridership[[#This Row],[Subways: % of Comparable Pre-Pandemic Day]]-100)/100</f>
        <v>-0.91</v>
      </c>
      <c r="T38">
        <f>MTA_Daily_Ridership[[#This Row],[Subways: Total Estimated Ridership]]/MTA_Daily_Ridership[[#This Row],[Bridges and Tunnels: Total Traffic]]</f>
        <v>1.1440289300529252</v>
      </c>
    </row>
    <row r="39" spans="1:20" x14ac:dyDescent="0.25">
      <c r="A39" s="1">
        <v>43956</v>
      </c>
      <c r="B39">
        <v>522085</v>
      </c>
      <c r="C39">
        <v>9</v>
      </c>
      <c r="D39">
        <v>16377</v>
      </c>
      <c r="E39">
        <v>1</v>
      </c>
      <c r="F39">
        <v>13265</v>
      </c>
      <c r="G39">
        <v>4</v>
      </c>
      <c r="H39">
        <v>10604</v>
      </c>
      <c r="I39">
        <v>4</v>
      </c>
      <c r="J39">
        <v>8445</v>
      </c>
      <c r="K39">
        <v>29</v>
      </c>
      <c r="L39">
        <v>462085</v>
      </c>
      <c r="M39">
        <v>48</v>
      </c>
      <c r="N39">
        <v>894</v>
      </c>
      <c r="O39">
        <v>5</v>
      </c>
      <c r="P39" t="s">
        <v>23</v>
      </c>
      <c r="Q39" t="str">
        <f>_xlfn.IFS(OR(MTA_Daily_Ridership[[#This Row],[Day Name]]="Saturday",MTA_Daily_Ridership[[#This Row],[Day Name]]="Sunday"),"Weekend",TRUE,"Weekday")</f>
        <v>Weekday</v>
      </c>
      <c r="R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1033755</v>
      </c>
      <c r="S39" s="9">
        <f>(MTA_Daily_Ridership[[#This Row],[Subways: % of Comparable Pre-Pandemic Day]]-100)/100</f>
        <v>-0.91</v>
      </c>
      <c r="T39">
        <f>MTA_Daily_Ridership[[#This Row],[Subways: Total Estimated Ridership]]/MTA_Daily_Ridership[[#This Row],[Bridges and Tunnels: Total Traffic]]</f>
        <v>1.1298462404103142</v>
      </c>
    </row>
    <row r="40" spans="1:20" x14ac:dyDescent="0.25">
      <c r="A40" s="1">
        <v>43957</v>
      </c>
      <c r="B40">
        <v>508824</v>
      </c>
      <c r="C40">
        <v>9</v>
      </c>
      <c r="D40">
        <v>15677</v>
      </c>
      <c r="E40">
        <v>1</v>
      </c>
      <c r="F40">
        <v>14489</v>
      </c>
      <c r="G40">
        <v>5</v>
      </c>
      <c r="H40">
        <v>10107</v>
      </c>
      <c r="I40">
        <v>4</v>
      </c>
      <c r="J40">
        <v>8832</v>
      </c>
      <c r="K40">
        <v>30</v>
      </c>
      <c r="L40">
        <v>444179</v>
      </c>
      <c r="M40">
        <v>46</v>
      </c>
      <c r="N40">
        <v>822</v>
      </c>
      <c r="O40">
        <v>5</v>
      </c>
      <c r="P40" t="s">
        <v>21</v>
      </c>
      <c r="Q40" t="str">
        <f>_xlfn.IFS(OR(MTA_Daily_Ridership[[#This Row],[Day Name]]="Saturday",MTA_Daily_Ridership[[#This Row],[Day Name]]="Sunday"),"Weekend",TRUE,"Weekday")</f>
        <v>Weekday</v>
      </c>
      <c r="R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1002930</v>
      </c>
      <c r="S40" s="9">
        <f>(MTA_Daily_Ridership[[#This Row],[Subways: % of Comparable Pre-Pandemic Day]]-100)/100</f>
        <v>-0.91</v>
      </c>
      <c r="T40">
        <f>MTA_Daily_Ridership[[#This Row],[Subways: Total Estimated Ridership]]/MTA_Daily_Ridership[[#This Row],[Bridges and Tunnels: Total Traffic]]</f>
        <v>1.1455381726736293</v>
      </c>
    </row>
    <row r="41" spans="1:20" x14ac:dyDescent="0.25">
      <c r="A41" s="1">
        <v>43958</v>
      </c>
      <c r="B41">
        <v>535073</v>
      </c>
      <c r="C41">
        <v>9</v>
      </c>
      <c r="D41">
        <v>16130</v>
      </c>
      <c r="E41">
        <v>1</v>
      </c>
      <c r="F41">
        <v>16139</v>
      </c>
      <c r="G41">
        <v>5</v>
      </c>
      <c r="H41">
        <v>11247</v>
      </c>
      <c r="I41">
        <v>4</v>
      </c>
      <c r="J41">
        <v>8509</v>
      </c>
      <c r="K41">
        <v>29</v>
      </c>
      <c r="L41">
        <v>488836</v>
      </c>
      <c r="M41">
        <v>51</v>
      </c>
      <c r="N41">
        <v>930</v>
      </c>
      <c r="O41">
        <v>5</v>
      </c>
      <c r="P41" t="s">
        <v>22</v>
      </c>
      <c r="Q41" t="str">
        <f>_xlfn.IFS(OR(MTA_Daily_Ridership[[#This Row],[Day Name]]="Saturday",MTA_Daily_Ridership[[#This Row],[Day Name]]="Sunday"),"Weekend",TRUE,"Weekday")</f>
        <v>Weekday</v>
      </c>
      <c r="R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1076864</v>
      </c>
      <c r="S41" s="9">
        <f>(MTA_Daily_Ridership[[#This Row],[Subways: % of Comparable Pre-Pandemic Day]]-100)/100</f>
        <v>-0.91</v>
      </c>
      <c r="T41">
        <f>MTA_Daily_Ridership[[#This Row],[Subways: Total Estimated Ridership]]/MTA_Daily_Ridership[[#This Row],[Bridges and Tunnels: Total Traffic]]</f>
        <v>1.0945859142943646</v>
      </c>
    </row>
    <row r="42" spans="1:20" x14ac:dyDescent="0.25">
      <c r="A42" s="1">
        <v>43959</v>
      </c>
      <c r="B42">
        <v>526054</v>
      </c>
      <c r="C42">
        <v>9</v>
      </c>
      <c r="D42">
        <v>14571</v>
      </c>
      <c r="E42">
        <v>1</v>
      </c>
      <c r="F42">
        <v>15714</v>
      </c>
      <c r="G42">
        <v>5</v>
      </c>
      <c r="H42">
        <v>11242</v>
      </c>
      <c r="I42">
        <v>4</v>
      </c>
      <c r="J42">
        <v>8656</v>
      </c>
      <c r="K42">
        <v>29</v>
      </c>
      <c r="L42">
        <v>483830</v>
      </c>
      <c r="M42">
        <v>50</v>
      </c>
      <c r="N42">
        <v>811</v>
      </c>
      <c r="O42">
        <v>5</v>
      </c>
      <c r="P42" t="s">
        <v>24</v>
      </c>
      <c r="Q42" t="str">
        <f>_xlfn.IFS(OR(MTA_Daily_Ridership[[#This Row],[Day Name]]="Saturday",MTA_Daily_Ridership[[#This Row],[Day Name]]="Sunday"),"Weekend",TRUE,"Weekday")</f>
        <v>Weekday</v>
      </c>
      <c r="R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1060878</v>
      </c>
      <c r="S42" s="9">
        <f>(MTA_Daily_Ridership[[#This Row],[Subways: % of Comparable Pre-Pandemic Day]]-100)/100</f>
        <v>-0.91</v>
      </c>
      <c r="T42">
        <f>MTA_Daily_Ridership[[#This Row],[Subways: Total Estimated Ridership]]/MTA_Daily_Ridership[[#This Row],[Bridges and Tunnels: Total Traffic]]</f>
        <v>1.0872703222206146</v>
      </c>
    </row>
    <row r="43" spans="1:20" x14ac:dyDescent="0.25">
      <c r="A43" s="1">
        <v>43960</v>
      </c>
      <c r="B43">
        <v>316883</v>
      </c>
      <c r="C43">
        <v>10</v>
      </c>
      <c r="D43">
        <v>7594</v>
      </c>
      <c r="E43">
        <v>1</v>
      </c>
      <c r="F43">
        <v>7651</v>
      </c>
      <c r="G43">
        <v>6</v>
      </c>
      <c r="H43">
        <v>6017</v>
      </c>
      <c r="I43">
        <v>4</v>
      </c>
      <c r="J43">
        <v>5055</v>
      </c>
      <c r="K43">
        <v>29</v>
      </c>
      <c r="L43">
        <v>371426</v>
      </c>
      <c r="M43">
        <v>39</v>
      </c>
      <c r="N43">
        <v>489</v>
      </c>
      <c r="O43">
        <v>10</v>
      </c>
      <c r="P43" t="s">
        <v>26</v>
      </c>
      <c r="Q43" t="str">
        <f>_xlfn.IFS(OR(MTA_Daily_Ridership[[#This Row],[Day Name]]="Saturday",MTA_Daily_Ridership[[#This Row],[Day Name]]="Sunday"),"Weekend",TRUE,"Weekday")</f>
        <v>Weekend</v>
      </c>
      <c r="R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715115</v>
      </c>
      <c r="S43" s="9">
        <f>(MTA_Daily_Ridership[[#This Row],[Subways: % of Comparable Pre-Pandemic Day]]-100)/100</f>
        <v>-0.9</v>
      </c>
      <c r="T43">
        <f>MTA_Daily_Ridership[[#This Row],[Subways: Total Estimated Ridership]]/MTA_Daily_Ridership[[#This Row],[Bridges and Tunnels: Total Traffic]]</f>
        <v>0.85315244490154163</v>
      </c>
    </row>
    <row r="44" spans="1:20" x14ac:dyDescent="0.25">
      <c r="A44" s="1">
        <v>43961</v>
      </c>
      <c r="B44">
        <v>271947</v>
      </c>
      <c r="C44">
        <v>11</v>
      </c>
      <c r="D44">
        <v>6367</v>
      </c>
      <c r="E44">
        <v>1</v>
      </c>
      <c r="F44">
        <v>7990</v>
      </c>
      <c r="G44">
        <v>8</v>
      </c>
      <c r="H44">
        <v>5878</v>
      </c>
      <c r="I44">
        <v>6</v>
      </c>
      <c r="J44">
        <v>3962</v>
      </c>
      <c r="K44">
        <v>23</v>
      </c>
      <c r="L44">
        <v>415867</v>
      </c>
      <c r="M44">
        <v>49</v>
      </c>
      <c r="N44">
        <v>406</v>
      </c>
      <c r="O44">
        <v>12</v>
      </c>
      <c r="P44" t="s">
        <v>27</v>
      </c>
      <c r="Q44" t="str">
        <f>_xlfn.IFS(OR(MTA_Daily_Ridership[[#This Row],[Day Name]]="Saturday",MTA_Daily_Ridership[[#This Row],[Day Name]]="Sunday"),"Weekend",TRUE,"Weekday")</f>
        <v>Weekend</v>
      </c>
      <c r="R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712417</v>
      </c>
      <c r="S44" s="9">
        <f>(MTA_Daily_Ridership[[#This Row],[Subways: % of Comparable Pre-Pandemic Day]]-100)/100</f>
        <v>-0.89</v>
      </c>
      <c r="T44">
        <f>MTA_Daily_Ridership[[#This Row],[Subways: Total Estimated Ridership]]/MTA_Daily_Ridership[[#This Row],[Bridges and Tunnels: Total Traffic]]</f>
        <v>0.65392781826882151</v>
      </c>
    </row>
    <row r="45" spans="1:20" x14ac:dyDescent="0.25">
      <c r="A45" s="1">
        <v>43962</v>
      </c>
      <c r="B45">
        <v>520873</v>
      </c>
      <c r="C45">
        <v>9</v>
      </c>
      <c r="D45">
        <v>15176</v>
      </c>
      <c r="E45">
        <v>1</v>
      </c>
      <c r="F45">
        <v>18349</v>
      </c>
      <c r="G45">
        <v>6</v>
      </c>
      <c r="H45">
        <v>11434</v>
      </c>
      <c r="I45">
        <v>4</v>
      </c>
      <c r="J45">
        <v>7636</v>
      </c>
      <c r="K45">
        <v>26</v>
      </c>
      <c r="L45">
        <v>458041</v>
      </c>
      <c r="M45">
        <v>48</v>
      </c>
      <c r="N45">
        <v>829</v>
      </c>
      <c r="O45">
        <v>5</v>
      </c>
      <c r="P45" t="s">
        <v>25</v>
      </c>
      <c r="Q45" t="str">
        <f>_xlfn.IFS(OR(MTA_Daily_Ridership[[#This Row],[Day Name]]="Saturday",MTA_Daily_Ridership[[#This Row],[Day Name]]="Sunday"),"Weekend",TRUE,"Weekday")</f>
        <v>Weekday</v>
      </c>
      <c r="R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1032338</v>
      </c>
      <c r="S45" s="9">
        <f>(MTA_Daily_Ridership[[#This Row],[Subways: % of Comparable Pre-Pandemic Day]]-100)/100</f>
        <v>-0.91</v>
      </c>
      <c r="T45">
        <f>MTA_Daily_Ridership[[#This Row],[Subways: Total Estimated Ridership]]/MTA_Daily_Ridership[[#This Row],[Bridges and Tunnels: Total Traffic]]</f>
        <v>1.1371754930235503</v>
      </c>
    </row>
    <row r="46" spans="1:20" x14ac:dyDescent="0.25">
      <c r="A46" s="1">
        <v>43963</v>
      </c>
      <c r="B46">
        <v>553372</v>
      </c>
      <c r="C46">
        <v>10</v>
      </c>
      <c r="D46">
        <v>15989</v>
      </c>
      <c r="E46">
        <v>1</v>
      </c>
      <c r="F46">
        <v>19018</v>
      </c>
      <c r="G46">
        <v>6</v>
      </c>
      <c r="H46">
        <v>11488</v>
      </c>
      <c r="I46">
        <v>4</v>
      </c>
      <c r="J46">
        <v>8271</v>
      </c>
      <c r="K46">
        <v>28</v>
      </c>
      <c r="L46">
        <v>488406</v>
      </c>
      <c r="M46">
        <v>51</v>
      </c>
      <c r="N46">
        <v>914</v>
      </c>
      <c r="O46">
        <v>5</v>
      </c>
      <c r="P46" t="s">
        <v>23</v>
      </c>
      <c r="Q46" t="str">
        <f>_xlfn.IFS(OR(MTA_Daily_Ridership[[#This Row],[Day Name]]="Saturday",MTA_Daily_Ridership[[#This Row],[Day Name]]="Sunday"),"Weekend",TRUE,"Weekday")</f>
        <v>Weekday</v>
      </c>
      <c r="R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1097458</v>
      </c>
      <c r="S46" s="9">
        <f>(MTA_Daily_Ridership[[#This Row],[Subways: % of Comparable Pre-Pandemic Day]]-100)/100</f>
        <v>-0.9</v>
      </c>
      <c r="T46">
        <f>MTA_Daily_Ridership[[#This Row],[Subways: Total Estimated Ridership]]/MTA_Daily_Ridership[[#This Row],[Bridges and Tunnels: Total Traffic]]</f>
        <v>1.1330163839101075</v>
      </c>
    </row>
    <row r="47" spans="1:20" x14ac:dyDescent="0.25">
      <c r="A47" s="1">
        <v>43964</v>
      </c>
      <c r="B47">
        <v>565377</v>
      </c>
      <c r="C47">
        <v>10</v>
      </c>
      <c r="D47">
        <v>16170</v>
      </c>
      <c r="E47">
        <v>1</v>
      </c>
      <c r="F47">
        <v>19356</v>
      </c>
      <c r="G47">
        <v>6</v>
      </c>
      <c r="H47">
        <v>11931</v>
      </c>
      <c r="I47">
        <v>4</v>
      </c>
      <c r="J47">
        <v>9437</v>
      </c>
      <c r="K47">
        <v>32</v>
      </c>
      <c r="L47">
        <v>509243</v>
      </c>
      <c r="M47">
        <v>53</v>
      </c>
      <c r="N47">
        <v>956</v>
      </c>
      <c r="O47">
        <v>5</v>
      </c>
      <c r="P47" t="s">
        <v>21</v>
      </c>
      <c r="Q47" t="str">
        <f>_xlfn.IFS(OR(MTA_Daily_Ridership[[#This Row],[Day Name]]="Saturday",MTA_Daily_Ridership[[#This Row],[Day Name]]="Sunday"),"Weekend",TRUE,"Weekday")</f>
        <v>Weekday</v>
      </c>
      <c r="R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1132470</v>
      </c>
      <c r="S47" s="9">
        <f>(MTA_Daily_Ridership[[#This Row],[Subways: % of Comparable Pre-Pandemic Day]]-100)/100</f>
        <v>-0.9</v>
      </c>
      <c r="T47">
        <f>MTA_Daily_Ridership[[#This Row],[Subways: Total Estimated Ridership]]/MTA_Daily_Ridership[[#This Row],[Bridges and Tunnels: Total Traffic]]</f>
        <v>1.1102302829886714</v>
      </c>
    </row>
    <row r="48" spans="1:20" x14ac:dyDescent="0.25">
      <c r="A48" s="1">
        <v>43965</v>
      </c>
      <c r="B48">
        <v>567392</v>
      </c>
      <c r="C48">
        <v>10</v>
      </c>
      <c r="D48">
        <v>15905</v>
      </c>
      <c r="E48">
        <v>1</v>
      </c>
      <c r="F48">
        <v>19310</v>
      </c>
      <c r="G48">
        <v>6</v>
      </c>
      <c r="H48">
        <v>12131</v>
      </c>
      <c r="I48">
        <v>4</v>
      </c>
      <c r="J48">
        <v>8855</v>
      </c>
      <c r="K48">
        <v>30</v>
      </c>
      <c r="L48">
        <v>520395</v>
      </c>
      <c r="M48">
        <v>54</v>
      </c>
      <c r="N48">
        <v>923</v>
      </c>
      <c r="O48">
        <v>5</v>
      </c>
      <c r="P48" t="s">
        <v>22</v>
      </c>
      <c r="Q48" t="str">
        <f>_xlfn.IFS(OR(MTA_Daily_Ridership[[#This Row],[Day Name]]="Saturday",MTA_Daily_Ridership[[#This Row],[Day Name]]="Sunday"),"Weekend",TRUE,"Weekday")</f>
        <v>Weekday</v>
      </c>
      <c r="R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1144911</v>
      </c>
      <c r="S48" s="9">
        <f>(MTA_Daily_Ridership[[#This Row],[Subways: % of Comparable Pre-Pandemic Day]]-100)/100</f>
        <v>-0.9</v>
      </c>
      <c r="T48">
        <f>MTA_Daily_Ridership[[#This Row],[Subways: Total Estimated Ridership]]/MTA_Daily_Ridership[[#This Row],[Bridges and Tunnels: Total Traffic]]</f>
        <v>1.0903102451022781</v>
      </c>
    </row>
    <row r="49" spans="1:20" x14ac:dyDescent="0.25">
      <c r="A49" s="1">
        <v>43966</v>
      </c>
      <c r="B49">
        <v>587808</v>
      </c>
      <c r="C49">
        <v>10</v>
      </c>
      <c r="D49">
        <v>15481</v>
      </c>
      <c r="E49">
        <v>1</v>
      </c>
      <c r="F49">
        <v>20092</v>
      </c>
      <c r="G49">
        <v>6</v>
      </c>
      <c r="H49">
        <v>12936</v>
      </c>
      <c r="I49">
        <v>5</v>
      </c>
      <c r="J49">
        <v>9473</v>
      </c>
      <c r="K49">
        <v>32</v>
      </c>
      <c r="L49">
        <v>562990</v>
      </c>
      <c r="M49">
        <v>58</v>
      </c>
      <c r="N49">
        <v>976</v>
      </c>
      <c r="O49">
        <v>6</v>
      </c>
      <c r="P49" t="s">
        <v>24</v>
      </c>
      <c r="Q49" t="str">
        <f>_xlfn.IFS(OR(MTA_Daily_Ridership[[#This Row],[Day Name]]="Saturday",MTA_Daily_Ridership[[#This Row],[Day Name]]="Sunday"),"Weekend",TRUE,"Weekday")</f>
        <v>Weekday</v>
      </c>
      <c r="R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1209756</v>
      </c>
      <c r="S49" s="9">
        <f>(MTA_Daily_Ridership[[#This Row],[Subways: % of Comparable Pre-Pandemic Day]]-100)/100</f>
        <v>-0.9</v>
      </c>
      <c r="T49">
        <f>MTA_Daily_Ridership[[#This Row],[Subways: Total Estimated Ridership]]/MTA_Daily_Ridership[[#This Row],[Bridges and Tunnels: Total Traffic]]</f>
        <v>1.0440824881436614</v>
      </c>
    </row>
    <row r="50" spans="1:20" x14ac:dyDescent="0.25">
      <c r="A50" s="1">
        <v>43967</v>
      </c>
      <c r="B50">
        <v>360844</v>
      </c>
      <c r="C50">
        <v>11</v>
      </c>
      <c r="D50">
        <v>8742</v>
      </c>
      <c r="E50">
        <v>1</v>
      </c>
      <c r="F50">
        <v>11075</v>
      </c>
      <c r="G50">
        <v>9</v>
      </c>
      <c r="H50">
        <v>8100</v>
      </c>
      <c r="I50">
        <v>5</v>
      </c>
      <c r="J50">
        <v>5947</v>
      </c>
      <c r="K50">
        <v>34</v>
      </c>
      <c r="L50">
        <v>477097</v>
      </c>
      <c r="M50">
        <v>50</v>
      </c>
      <c r="N50">
        <v>485</v>
      </c>
      <c r="O50">
        <v>10</v>
      </c>
      <c r="P50" t="s">
        <v>26</v>
      </c>
      <c r="Q50" t="str">
        <f>_xlfn.IFS(OR(MTA_Daily_Ridership[[#This Row],[Day Name]]="Saturday",MTA_Daily_Ridership[[#This Row],[Day Name]]="Sunday"),"Weekend",TRUE,"Weekday")</f>
        <v>Weekend</v>
      </c>
      <c r="R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872290</v>
      </c>
      <c r="S50" s="9">
        <f>(MTA_Daily_Ridership[[#This Row],[Subways: % of Comparable Pre-Pandemic Day]]-100)/100</f>
        <v>-0.89</v>
      </c>
      <c r="T50">
        <f>MTA_Daily_Ridership[[#This Row],[Subways: Total Estimated Ridership]]/MTA_Daily_Ridership[[#This Row],[Bridges and Tunnels: Total Traffic]]</f>
        <v>0.75633256968708673</v>
      </c>
    </row>
    <row r="51" spans="1:20" x14ac:dyDescent="0.25">
      <c r="A51" s="1">
        <v>43968</v>
      </c>
      <c r="B51">
        <v>287418</v>
      </c>
      <c r="C51">
        <v>12</v>
      </c>
      <c r="D51">
        <v>6504</v>
      </c>
      <c r="E51">
        <v>1</v>
      </c>
      <c r="F51">
        <v>8793</v>
      </c>
      <c r="G51">
        <v>9</v>
      </c>
      <c r="H51">
        <v>6168</v>
      </c>
      <c r="I51">
        <v>6</v>
      </c>
      <c r="J51">
        <v>3577</v>
      </c>
      <c r="K51">
        <v>21</v>
      </c>
      <c r="L51">
        <v>391606</v>
      </c>
      <c r="M51">
        <v>46</v>
      </c>
      <c r="N51">
        <v>337</v>
      </c>
      <c r="O51">
        <v>10</v>
      </c>
      <c r="P51" t="s">
        <v>27</v>
      </c>
      <c r="Q51" t="str">
        <f>_xlfn.IFS(OR(MTA_Daily_Ridership[[#This Row],[Day Name]]="Saturday",MTA_Daily_Ridership[[#This Row],[Day Name]]="Sunday"),"Weekend",TRUE,"Weekday")</f>
        <v>Weekend</v>
      </c>
      <c r="R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704403</v>
      </c>
      <c r="S51" s="9">
        <f>(MTA_Daily_Ridership[[#This Row],[Subways: % of Comparable Pre-Pandemic Day]]-100)/100</f>
        <v>-0.88</v>
      </c>
      <c r="T51">
        <f>MTA_Daily_Ridership[[#This Row],[Subways: Total Estimated Ridership]]/MTA_Daily_Ridership[[#This Row],[Bridges and Tunnels: Total Traffic]]</f>
        <v>0.73394687517555912</v>
      </c>
    </row>
    <row r="52" spans="1:20" x14ac:dyDescent="0.25">
      <c r="A52" s="1">
        <v>43969</v>
      </c>
      <c r="B52">
        <v>595469</v>
      </c>
      <c r="C52">
        <v>10</v>
      </c>
      <c r="D52">
        <v>17206</v>
      </c>
      <c r="E52">
        <v>1</v>
      </c>
      <c r="F52">
        <v>22113</v>
      </c>
      <c r="G52">
        <v>7</v>
      </c>
      <c r="H52">
        <v>13141</v>
      </c>
      <c r="I52">
        <v>5</v>
      </c>
      <c r="J52">
        <v>8969</v>
      </c>
      <c r="K52">
        <v>31</v>
      </c>
      <c r="L52">
        <v>505314</v>
      </c>
      <c r="M52">
        <v>53</v>
      </c>
      <c r="N52">
        <v>1036</v>
      </c>
      <c r="O52">
        <v>6</v>
      </c>
      <c r="P52" t="s">
        <v>25</v>
      </c>
      <c r="Q52" t="str">
        <f>_xlfn.IFS(OR(MTA_Daily_Ridership[[#This Row],[Day Name]]="Saturday",MTA_Daily_Ridership[[#This Row],[Day Name]]="Sunday"),"Weekend",TRUE,"Weekday")</f>
        <v>Weekday</v>
      </c>
      <c r="R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1163248</v>
      </c>
      <c r="S52" s="9">
        <f>(MTA_Daily_Ridership[[#This Row],[Subways: % of Comparable Pre-Pandemic Day]]-100)/100</f>
        <v>-0.9</v>
      </c>
      <c r="T52">
        <f>MTA_Daily_Ridership[[#This Row],[Subways: Total Estimated Ridership]]/MTA_Daily_Ridership[[#This Row],[Bridges and Tunnels: Total Traffic]]</f>
        <v>1.1784138179429029</v>
      </c>
    </row>
    <row r="53" spans="1:20" x14ac:dyDescent="0.25">
      <c r="A53" s="1">
        <v>43970</v>
      </c>
      <c r="B53">
        <v>610884</v>
      </c>
      <c r="C53">
        <v>11</v>
      </c>
      <c r="D53">
        <v>17296</v>
      </c>
      <c r="E53">
        <v>1</v>
      </c>
      <c r="F53">
        <v>21599</v>
      </c>
      <c r="G53">
        <v>7</v>
      </c>
      <c r="H53">
        <v>12777</v>
      </c>
      <c r="I53">
        <v>4</v>
      </c>
      <c r="J53">
        <v>9290</v>
      </c>
      <c r="K53">
        <v>32</v>
      </c>
      <c r="L53">
        <v>524482</v>
      </c>
      <c r="M53">
        <v>54</v>
      </c>
      <c r="N53">
        <v>1067</v>
      </c>
      <c r="O53">
        <v>6</v>
      </c>
      <c r="P53" t="s">
        <v>23</v>
      </c>
      <c r="Q53" t="str">
        <f>_xlfn.IFS(OR(MTA_Daily_Ridership[[#This Row],[Day Name]]="Saturday",MTA_Daily_Ridership[[#This Row],[Day Name]]="Sunday"),"Weekend",TRUE,"Weekday")</f>
        <v>Weekday</v>
      </c>
      <c r="R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1197395</v>
      </c>
      <c r="S53" s="9">
        <f>(MTA_Daily_Ridership[[#This Row],[Subways: % of Comparable Pre-Pandemic Day]]-100)/100</f>
        <v>-0.89</v>
      </c>
      <c r="T53">
        <f>MTA_Daily_Ridership[[#This Row],[Subways: Total Estimated Ridership]]/MTA_Daily_Ridership[[#This Row],[Bridges and Tunnels: Total Traffic]]</f>
        <v>1.164737779370884</v>
      </c>
    </row>
    <row r="54" spans="1:20" x14ac:dyDescent="0.25">
      <c r="A54" s="1">
        <v>43971</v>
      </c>
      <c r="B54">
        <v>623749</v>
      </c>
      <c r="C54">
        <v>11</v>
      </c>
      <c r="D54">
        <v>17674</v>
      </c>
      <c r="E54">
        <v>1</v>
      </c>
      <c r="F54">
        <v>22224</v>
      </c>
      <c r="G54">
        <v>7</v>
      </c>
      <c r="H54">
        <v>12753</v>
      </c>
      <c r="I54">
        <v>4</v>
      </c>
      <c r="J54">
        <v>10224</v>
      </c>
      <c r="K54">
        <v>35</v>
      </c>
      <c r="L54">
        <v>542409</v>
      </c>
      <c r="M54">
        <v>56</v>
      </c>
      <c r="N54">
        <v>1044</v>
      </c>
      <c r="O54">
        <v>6</v>
      </c>
      <c r="P54" t="s">
        <v>21</v>
      </c>
      <c r="Q54" t="str">
        <f>_xlfn.IFS(OR(MTA_Daily_Ridership[[#This Row],[Day Name]]="Saturday",MTA_Daily_Ridership[[#This Row],[Day Name]]="Sunday"),"Weekend",TRUE,"Weekday")</f>
        <v>Weekday</v>
      </c>
      <c r="R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1230077</v>
      </c>
      <c r="S54" s="9">
        <f>(MTA_Daily_Ridership[[#This Row],[Subways: % of Comparable Pre-Pandemic Day]]-100)/100</f>
        <v>-0.89</v>
      </c>
      <c r="T54">
        <f>MTA_Daily_Ridership[[#This Row],[Subways: Total Estimated Ridership]]/MTA_Daily_Ridership[[#This Row],[Bridges and Tunnels: Total Traffic]]</f>
        <v>1.149960638558726</v>
      </c>
    </row>
    <row r="55" spans="1:20" x14ac:dyDescent="0.25">
      <c r="A55" s="1">
        <v>43972</v>
      </c>
      <c r="B55">
        <v>629298</v>
      </c>
      <c r="C55">
        <v>11</v>
      </c>
      <c r="D55">
        <v>17565</v>
      </c>
      <c r="E55">
        <v>1</v>
      </c>
      <c r="F55">
        <v>22585</v>
      </c>
      <c r="G55">
        <v>7</v>
      </c>
      <c r="H55">
        <v>13294</v>
      </c>
      <c r="I55">
        <v>5</v>
      </c>
      <c r="J55">
        <v>9731</v>
      </c>
      <c r="K55">
        <v>33</v>
      </c>
      <c r="L55">
        <v>585552</v>
      </c>
      <c r="M55">
        <v>61</v>
      </c>
      <c r="N55">
        <v>1069</v>
      </c>
      <c r="O55">
        <v>6</v>
      </c>
      <c r="P55" t="s">
        <v>22</v>
      </c>
      <c r="Q55" t="str">
        <f>_xlfn.IFS(OR(MTA_Daily_Ridership[[#This Row],[Day Name]]="Saturday",MTA_Daily_Ridership[[#This Row],[Day Name]]="Sunday"),"Weekend",TRUE,"Weekday")</f>
        <v>Weekday</v>
      </c>
      <c r="R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1279094</v>
      </c>
      <c r="S55" s="9">
        <f>(MTA_Daily_Ridership[[#This Row],[Subways: % of Comparable Pre-Pandemic Day]]-100)/100</f>
        <v>-0.89</v>
      </c>
      <c r="T55">
        <f>MTA_Daily_Ridership[[#This Row],[Subways: Total Estimated Ridership]]/MTA_Daily_Ridership[[#This Row],[Bridges and Tunnels: Total Traffic]]</f>
        <v>1.0747089925403721</v>
      </c>
    </row>
    <row r="56" spans="1:20" x14ac:dyDescent="0.25">
      <c r="A56" s="1">
        <v>43973</v>
      </c>
      <c r="B56">
        <v>633883</v>
      </c>
      <c r="C56">
        <v>11</v>
      </c>
      <c r="D56">
        <v>16453</v>
      </c>
      <c r="E56">
        <v>1</v>
      </c>
      <c r="F56">
        <v>22830</v>
      </c>
      <c r="G56">
        <v>7</v>
      </c>
      <c r="H56">
        <v>14711</v>
      </c>
      <c r="I56">
        <v>5</v>
      </c>
      <c r="J56">
        <v>9782</v>
      </c>
      <c r="K56">
        <v>33</v>
      </c>
      <c r="L56">
        <v>626983</v>
      </c>
      <c r="M56">
        <v>65</v>
      </c>
      <c r="N56">
        <v>1046</v>
      </c>
      <c r="O56">
        <v>6</v>
      </c>
      <c r="P56" t="s">
        <v>24</v>
      </c>
      <c r="Q56" t="str">
        <f>_xlfn.IFS(OR(MTA_Daily_Ridership[[#This Row],[Day Name]]="Saturday",MTA_Daily_Ridership[[#This Row],[Day Name]]="Sunday"),"Weekend",TRUE,"Weekday")</f>
        <v>Weekday</v>
      </c>
      <c r="R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1325688</v>
      </c>
      <c r="S56" s="9">
        <f>(MTA_Daily_Ridership[[#This Row],[Subways: % of Comparable Pre-Pandemic Day]]-100)/100</f>
        <v>-0.89</v>
      </c>
      <c r="T56">
        <f>MTA_Daily_Ridership[[#This Row],[Subways: Total Estimated Ridership]]/MTA_Daily_Ridership[[#This Row],[Bridges and Tunnels: Total Traffic]]</f>
        <v>1.0110050830724278</v>
      </c>
    </row>
    <row r="57" spans="1:20" x14ac:dyDescent="0.25">
      <c r="A57" s="1">
        <v>43974</v>
      </c>
      <c r="B57">
        <v>335830</v>
      </c>
      <c r="C57">
        <v>10</v>
      </c>
      <c r="D57">
        <v>7186</v>
      </c>
      <c r="E57">
        <v>1</v>
      </c>
      <c r="F57">
        <v>10983</v>
      </c>
      <c r="G57">
        <v>9</v>
      </c>
      <c r="H57">
        <v>7613</v>
      </c>
      <c r="I57">
        <v>5</v>
      </c>
      <c r="J57">
        <v>5550</v>
      </c>
      <c r="K57">
        <v>32</v>
      </c>
      <c r="L57">
        <v>394091</v>
      </c>
      <c r="M57">
        <v>41</v>
      </c>
      <c r="N57">
        <v>420</v>
      </c>
      <c r="O57">
        <v>9</v>
      </c>
      <c r="P57" t="s">
        <v>26</v>
      </c>
      <c r="Q57" t="str">
        <f>_xlfn.IFS(OR(MTA_Daily_Ridership[[#This Row],[Day Name]]="Saturday",MTA_Daily_Ridership[[#This Row],[Day Name]]="Sunday"),"Weekend",TRUE,"Weekday")</f>
        <v>Weekend</v>
      </c>
      <c r="R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761673</v>
      </c>
      <c r="S57" s="9">
        <f>(MTA_Daily_Ridership[[#This Row],[Subways: % of Comparable Pre-Pandemic Day]]-100)/100</f>
        <v>-0.9</v>
      </c>
      <c r="T57">
        <f>MTA_Daily_Ridership[[#This Row],[Subways: Total Estimated Ridership]]/MTA_Daily_Ridership[[#This Row],[Bridges and Tunnels: Total Traffic]]</f>
        <v>0.85216358658279434</v>
      </c>
    </row>
    <row r="58" spans="1:20" x14ac:dyDescent="0.25">
      <c r="A58" s="1">
        <v>43975</v>
      </c>
      <c r="B58">
        <v>320015</v>
      </c>
      <c r="C58">
        <v>13</v>
      </c>
      <c r="D58">
        <v>6642</v>
      </c>
      <c r="E58">
        <v>1</v>
      </c>
      <c r="F58">
        <v>11871</v>
      </c>
      <c r="G58">
        <v>12</v>
      </c>
      <c r="H58">
        <v>8977</v>
      </c>
      <c r="I58">
        <v>9</v>
      </c>
      <c r="J58">
        <v>4117</v>
      </c>
      <c r="K58">
        <v>24</v>
      </c>
      <c r="L58">
        <v>461170</v>
      </c>
      <c r="M58">
        <v>54</v>
      </c>
      <c r="N58">
        <v>361</v>
      </c>
      <c r="O58">
        <v>10</v>
      </c>
      <c r="P58" t="s">
        <v>27</v>
      </c>
      <c r="Q58" t="str">
        <f>_xlfn.IFS(OR(MTA_Daily_Ridership[[#This Row],[Day Name]]="Saturday",MTA_Daily_Ridership[[#This Row],[Day Name]]="Sunday"),"Weekend",TRUE,"Weekday")</f>
        <v>Weekend</v>
      </c>
      <c r="R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813153</v>
      </c>
      <c r="S58" s="9">
        <f>(MTA_Daily_Ridership[[#This Row],[Subways: % of Comparable Pre-Pandemic Day]]-100)/100</f>
        <v>-0.87</v>
      </c>
      <c r="T58">
        <f>MTA_Daily_Ridership[[#This Row],[Subways: Total Estimated Ridership]]/MTA_Daily_Ridership[[#This Row],[Bridges and Tunnels: Total Traffic]]</f>
        <v>0.69391981265043257</v>
      </c>
    </row>
    <row r="59" spans="1:20" x14ac:dyDescent="0.25">
      <c r="A59" s="1">
        <v>43976</v>
      </c>
      <c r="B59">
        <v>393918</v>
      </c>
      <c r="C59">
        <v>16</v>
      </c>
      <c r="D59">
        <v>7996</v>
      </c>
      <c r="E59">
        <v>1</v>
      </c>
      <c r="F59">
        <v>19321</v>
      </c>
      <c r="G59">
        <v>20</v>
      </c>
      <c r="H59">
        <v>12982</v>
      </c>
      <c r="I59">
        <v>12</v>
      </c>
      <c r="J59">
        <v>5428</v>
      </c>
      <c r="K59">
        <v>32</v>
      </c>
      <c r="L59">
        <v>445015</v>
      </c>
      <c r="M59">
        <v>52</v>
      </c>
      <c r="N59">
        <v>441</v>
      </c>
      <c r="O59">
        <v>13</v>
      </c>
      <c r="P59" t="s">
        <v>25</v>
      </c>
      <c r="Q59" t="str">
        <f>_xlfn.IFS(OR(MTA_Daily_Ridership[[#This Row],[Day Name]]="Saturday",MTA_Daily_Ridership[[#This Row],[Day Name]]="Sunday"),"Weekend",TRUE,"Weekday")</f>
        <v>Weekday</v>
      </c>
      <c r="R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885101</v>
      </c>
      <c r="S59" s="9">
        <f>(MTA_Daily_Ridership[[#This Row],[Subways: % of Comparable Pre-Pandemic Day]]-100)/100</f>
        <v>-0.84</v>
      </c>
      <c r="T59">
        <f>MTA_Daily_Ridership[[#This Row],[Subways: Total Estimated Ridership]]/MTA_Daily_Ridership[[#This Row],[Bridges and Tunnels: Total Traffic]]</f>
        <v>0.88517915126456415</v>
      </c>
    </row>
    <row r="60" spans="1:20" x14ac:dyDescent="0.25">
      <c r="A60" s="1">
        <v>43977</v>
      </c>
      <c r="B60">
        <v>656766</v>
      </c>
      <c r="C60">
        <v>11</v>
      </c>
      <c r="D60">
        <v>17819</v>
      </c>
      <c r="E60">
        <v>1</v>
      </c>
      <c r="F60">
        <v>26691</v>
      </c>
      <c r="G60">
        <v>8</v>
      </c>
      <c r="H60">
        <v>14937</v>
      </c>
      <c r="I60">
        <v>5</v>
      </c>
      <c r="J60">
        <v>9875</v>
      </c>
      <c r="K60">
        <v>34</v>
      </c>
      <c r="L60">
        <v>587269</v>
      </c>
      <c r="M60">
        <v>61</v>
      </c>
      <c r="N60">
        <v>1173</v>
      </c>
      <c r="O60">
        <v>7</v>
      </c>
      <c r="P60" t="s">
        <v>23</v>
      </c>
      <c r="Q60" t="str">
        <f>_xlfn.IFS(OR(MTA_Daily_Ridership[[#This Row],[Day Name]]="Saturday",MTA_Daily_Ridership[[#This Row],[Day Name]]="Sunday"),"Weekend",TRUE,"Weekday")</f>
        <v>Weekday</v>
      </c>
      <c r="R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1314530</v>
      </c>
      <c r="S60" s="9">
        <f>(MTA_Daily_Ridership[[#This Row],[Subways: % of Comparable Pre-Pandemic Day]]-100)/100</f>
        <v>-0.89</v>
      </c>
      <c r="T60">
        <f>MTA_Daily_Ridership[[#This Row],[Subways: Total Estimated Ridership]]/MTA_Daily_Ridership[[#This Row],[Bridges and Tunnels: Total Traffic]]</f>
        <v>1.118339295961476</v>
      </c>
    </row>
    <row r="61" spans="1:20" x14ac:dyDescent="0.25">
      <c r="A61" s="1">
        <v>43978</v>
      </c>
      <c r="B61">
        <v>674465</v>
      </c>
      <c r="C61">
        <v>12</v>
      </c>
      <c r="D61">
        <v>17911</v>
      </c>
      <c r="E61">
        <v>1</v>
      </c>
      <c r="F61">
        <v>26483</v>
      </c>
      <c r="G61">
        <v>8</v>
      </c>
      <c r="H61">
        <v>14432</v>
      </c>
      <c r="I61">
        <v>5</v>
      </c>
      <c r="J61">
        <v>11088</v>
      </c>
      <c r="K61">
        <v>38</v>
      </c>
      <c r="L61">
        <v>601140</v>
      </c>
      <c r="M61">
        <v>62</v>
      </c>
      <c r="N61">
        <v>1240</v>
      </c>
      <c r="O61">
        <v>7</v>
      </c>
      <c r="P61" t="s">
        <v>21</v>
      </c>
      <c r="Q61" t="str">
        <f>_xlfn.IFS(OR(MTA_Daily_Ridership[[#This Row],[Day Name]]="Saturday",MTA_Daily_Ridership[[#This Row],[Day Name]]="Sunday"),"Weekend",TRUE,"Weekday")</f>
        <v>Weekday</v>
      </c>
      <c r="R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1346759</v>
      </c>
      <c r="S61" s="9">
        <f>(MTA_Daily_Ridership[[#This Row],[Subways: % of Comparable Pre-Pandemic Day]]-100)/100</f>
        <v>-0.88</v>
      </c>
      <c r="T61">
        <f>MTA_Daily_Ridership[[#This Row],[Subways: Total Estimated Ridership]]/MTA_Daily_Ridership[[#This Row],[Bridges and Tunnels: Total Traffic]]</f>
        <v>1.121976577835446</v>
      </c>
    </row>
    <row r="62" spans="1:20" x14ac:dyDescent="0.25">
      <c r="A62" s="1">
        <v>43979</v>
      </c>
      <c r="B62">
        <v>658057</v>
      </c>
      <c r="C62">
        <v>12</v>
      </c>
      <c r="D62">
        <v>17535</v>
      </c>
      <c r="E62">
        <v>1</v>
      </c>
      <c r="F62">
        <v>25175</v>
      </c>
      <c r="G62">
        <v>8</v>
      </c>
      <c r="H62">
        <v>14161</v>
      </c>
      <c r="I62">
        <v>5</v>
      </c>
      <c r="J62">
        <v>10030</v>
      </c>
      <c r="K62">
        <v>34</v>
      </c>
      <c r="L62">
        <v>584628</v>
      </c>
      <c r="M62">
        <v>61</v>
      </c>
      <c r="N62">
        <v>1191</v>
      </c>
      <c r="O62">
        <v>7</v>
      </c>
      <c r="P62" t="s">
        <v>22</v>
      </c>
      <c r="Q62" t="str">
        <f>_xlfn.IFS(OR(MTA_Daily_Ridership[[#This Row],[Day Name]]="Saturday",MTA_Daily_Ridership[[#This Row],[Day Name]]="Sunday"),"Weekend",TRUE,"Weekday")</f>
        <v>Weekday</v>
      </c>
      <c r="R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1310777</v>
      </c>
      <c r="S62" s="9">
        <f>(MTA_Daily_Ridership[[#This Row],[Subways: % of Comparable Pre-Pandemic Day]]-100)/100</f>
        <v>-0.88</v>
      </c>
      <c r="T62">
        <f>MTA_Daily_Ridership[[#This Row],[Subways: Total Estimated Ridership]]/MTA_Daily_Ridership[[#This Row],[Bridges and Tunnels: Total Traffic]]</f>
        <v>1.1255995265365326</v>
      </c>
    </row>
    <row r="63" spans="1:20" x14ac:dyDescent="0.25">
      <c r="A63" s="1">
        <v>43980</v>
      </c>
      <c r="B63">
        <v>657259</v>
      </c>
      <c r="C63">
        <v>11</v>
      </c>
      <c r="D63">
        <v>16378</v>
      </c>
      <c r="E63">
        <v>1</v>
      </c>
      <c r="F63">
        <v>25070</v>
      </c>
      <c r="G63">
        <v>8</v>
      </c>
      <c r="H63">
        <v>15697</v>
      </c>
      <c r="I63">
        <v>5</v>
      </c>
      <c r="J63">
        <v>10185</v>
      </c>
      <c r="K63">
        <v>35</v>
      </c>
      <c r="L63">
        <v>598607</v>
      </c>
      <c r="M63">
        <v>62</v>
      </c>
      <c r="N63">
        <v>1094</v>
      </c>
      <c r="O63">
        <v>6</v>
      </c>
      <c r="P63" t="s">
        <v>24</v>
      </c>
      <c r="Q63" t="str">
        <f>_xlfn.IFS(OR(MTA_Daily_Ridership[[#This Row],[Day Name]]="Saturday",MTA_Daily_Ridership[[#This Row],[Day Name]]="Sunday"),"Weekend",TRUE,"Weekday")</f>
        <v>Weekday</v>
      </c>
      <c r="R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1324290</v>
      </c>
      <c r="S63" s="9">
        <f>(MTA_Daily_Ridership[[#This Row],[Subways: % of Comparable Pre-Pandemic Day]]-100)/100</f>
        <v>-0.89</v>
      </c>
      <c r="T63">
        <f>MTA_Daily_Ridership[[#This Row],[Subways: Total Estimated Ridership]]/MTA_Daily_Ridership[[#This Row],[Bridges and Tunnels: Total Traffic]]</f>
        <v>1.0979808121188024</v>
      </c>
    </row>
    <row r="64" spans="1:20" x14ac:dyDescent="0.25">
      <c r="A64" s="1">
        <v>43981</v>
      </c>
      <c r="B64">
        <v>426737</v>
      </c>
      <c r="C64">
        <v>13</v>
      </c>
      <c r="D64">
        <v>9112</v>
      </c>
      <c r="E64">
        <v>1</v>
      </c>
      <c r="F64">
        <v>15557</v>
      </c>
      <c r="G64">
        <v>13</v>
      </c>
      <c r="H64">
        <v>11003</v>
      </c>
      <c r="I64">
        <v>7</v>
      </c>
      <c r="J64">
        <v>6143</v>
      </c>
      <c r="K64">
        <v>35</v>
      </c>
      <c r="L64">
        <v>537179</v>
      </c>
      <c r="M64">
        <v>56</v>
      </c>
      <c r="N64">
        <v>18</v>
      </c>
      <c r="O64">
        <v>0</v>
      </c>
      <c r="P64" t="s">
        <v>26</v>
      </c>
      <c r="Q64" t="str">
        <f>_xlfn.IFS(OR(MTA_Daily_Ridership[[#This Row],[Day Name]]="Saturday",MTA_Daily_Ridership[[#This Row],[Day Name]]="Sunday"),"Weekend",TRUE,"Weekday")</f>
        <v>Weekend</v>
      </c>
      <c r="R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1005749</v>
      </c>
      <c r="S64" s="9">
        <f>(MTA_Daily_Ridership[[#This Row],[Subways: % of Comparable Pre-Pandemic Day]]-100)/100</f>
        <v>-0.87</v>
      </c>
      <c r="T64">
        <f>MTA_Daily_Ridership[[#This Row],[Subways: Total Estimated Ridership]]/MTA_Daily_Ridership[[#This Row],[Bridges and Tunnels: Total Traffic]]</f>
        <v>0.79440372762151912</v>
      </c>
    </row>
    <row r="65" spans="1:20" x14ac:dyDescent="0.25">
      <c r="A65" s="1">
        <v>43982</v>
      </c>
      <c r="B65">
        <v>344426</v>
      </c>
      <c r="C65">
        <v>14</v>
      </c>
      <c r="D65">
        <v>6724</v>
      </c>
      <c r="E65">
        <v>1</v>
      </c>
      <c r="F65">
        <v>13554</v>
      </c>
      <c r="G65">
        <v>14</v>
      </c>
      <c r="H65">
        <v>9390</v>
      </c>
      <c r="I65">
        <v>9</v>
      </c>
      <c r="J65">
        <v>4216</v>
      </c>
      <c r="K65">
        <v>25</v>
      </c>
      <c r="L65">
        <v>495487</v>
      </c>
      <c r="M65">
        <v>58</v>
      </c>
      <c r="N65">
        <v>2</v>
      </c>
      <c r="O65">
        <v>0</v>
      </c>
      <c r="P65" t="s">
        <v>27</v>
      </c>
      <c r="Q65" t="str">
        <f>_xlfn.IFS(OR(MTA_Daily_Ridership[[#This Row],[Day Name]]="Saturday",MTA_Daily_Ridership[[#This Row],[Day Name]]="Sunday"),"Weekend",TRUE,"Weekday")</f>
        <v>Weekend</v>
      </c>
      <c r="R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873799</v>
      </c>
      <c r="S65" s="9">
        <f>(MTA_Daily_Ridership[[#This Row],[Subways: % of Comparable Pre-Pandemic Day]]-100)/100</f>
        <v>-0.86</v>
      </c>
      <c r="T65">
        <f>MTA_Daily_Ridership[[#This Row],[Subways: Total Estimated Ridership]]/MTA_Daily_Ridership[[#This Row],[Bridges and Tunnels: Total Traffic]]</f>
        <v>0.69512620916391343</v>
      </c>
    </row>
    <row r="66" spans="1:20" x14ac:dyDescent="0.25">
      <c r="A66" s="1">
        <v>43983</v>
      </c>
      <c r="B66">
        <v>687162</v>
      </c>
      <c r="C66">
        <v>12</v>
      </c>
      <c r="D66">
        <v>17833</v>
      </c>
      <c r="E66">
        <v>1</v>
      </c>
      <c r="F66">
        <v>34339</v>
      </c>
      <c r="G66">
        <v>10</v>
      </c>
      <c r="H66">
        <v>16184</v>
      </c>
      <c r="I66">
        <v>5</v>
      </c>
      <c r="J66">
        <v>10760</v>
      </c>
      <c r="K66">
        <v>37</v>
      </c>
      <c r="L66">
        <v>595059</v>
      </c>
      <c r="M66">
        <v>61</v>
      </c>
      <c r="N66">
        <v>1358</v>
      </c>
      <c r="O66">
        <v>8</v>
      </c>
      <c r="P66" t="s">
        <v>25</v>
      </c>
      <c r="Q66" t="str">
        <f>_xlfn.IFS(OR(MTA_Daily_Ridership[[#This Row],[Day Name]]="Saturday",MTA_Daily_Ridership[[#This Row],[Day Name]]="Sunday"),"Weekend",TRUE,"Weekday")</f>
        <v>Weekday</v>
      </c>
      <c r="R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1362695</v>
      </c>
      <c r="S66" s="9">
        <f>(MTA_Daily_Ridership[[#This Row],[Subways: % of Comparable Pre-Pandemic Day]]-100)/100</f>
        <v>-0.88</v>
      </c>
      <c r="T66">
        <f>MTA_Daily_Ridership[[#This Row],[Subways: Total Estimated Ridership]]/MTA_Daily_Ridership[[#This Row],[Bridges and Tunnels: Total Traffic]]</f>
        <v>1.1547796100890837</v>
      </c>
    </row>
    <row r="67" spans="1:20" x14ac:dyDescent="0.25">
      <c r="A67" s="1">
        <v>43984</v>
      </c>
      <c r="B67">
        <v>693760</v>
      </c>
      <c r="C67">
        <v>12</v>
      </c>
      <c r="D67">
        <v>16576</v>
      </c>
      <c r="E67">
        <v>1</v>
      </c>
      <c r="F67">
        <v>33769</v>
      </c>
      <c r="G67">
        <v>10</v>
      </c>
      <c r="H67">
        <v>16294</v>
      </c>
      <c r="I67">
        <v>6</v>
      </c>
      <c r="J67">
        <v>11206</v>
      </c>
      <c r="K67">
        <v>38</v>
      </c>
      <c r="L67">
        <v>579411</v>
      </c>
      <c r="M67">
        <v>59</v>
      </c>
      <c r="N67">
        <v>1516</v>
      </c>
      <c r="O67">
        <v>9</v>
      </c>
      <c r="P67" t="s">
        <v>23</v>
      </c>
      <c r="Q67" t="str">
        <f>_xlfn.IFS(OR(MTA_Daily_Ridership[[#This Row],[Day Name]]="Saturday",MTA_Daily_Ridership[[#This Row],[Day Name]]="Sunday"),"Weekend",TRUE,"Weekday")</f>
        <v>Weekday</v>
      </c>
      <c r="R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1352532</v>
      </c>
      <c r="S67" s="9">
        <f>(MTA_Daily_Ridership[[#This Row],[Subways: % of Comparable Pre-Pandemic Day]]-100)/100</f>
        <v>-0.88</v>
      </c>
      <c r="T67">
        <f>MTA_Daily_Ridership[[#This Row],[Subways: Total Estimated Ridership]]/MTA_Daily_Ridership[[#This Row],[Bridges and Tunnels: Total Traffic]]</f>
        <v>1.1973538645279431</v>
      </c>
    </row>
    <row r="68" spans="1:20" x14ac:dyDescent="0.25">
      <c r="A68" s="1">
        <v>43985</v>
      </c>
      <c r="B68">
        <v>681714</v>
      </c>
      <c r="C68">
        <v>12</v>
      </c>
      <c r="D68">
        <v>17830</v>
      </c>
      <c r="E68">
        <v>1</v>
      </c>
      <c r="F68">
        <v>32523</v>
      </c>
      <c r="G68">
        <v>10</v>
      </c>
      <c r="H68">
        <v>15649</v>
      </c>
      <c r="I68">
        <v>5</v>
      </c>
      <c r="J68">
        <v>11962</v>
      </c>
      <c r="K68">
        <v>41</v>
      </c>
      <c r="L68">
        <v>582624</v>
      </c>
      <c r="M68">
        <v>59</v>
      </c>
      <c r="N68">
        <v>1323</v>
      </c>
      <c r="O68">
        <v>8</v>
      </c>
      <c r="P68" t="s">
        <v>21</v>
      </c>
      <c r="Q68" t="str">
        <f>_xlfn.IFS(OR(MTA_Daily_Ridership[[#This Row],[Day Name]]="Saturday",MTA_Daily_Ridership[[#This Row],[Day Name]]="Sunday"),"Weekend",TRUE,"Weekday")</f>
        <v>Weekday</v>
      </c>
      <c r="R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1343625</v>
      </c>
      <c r="S68" s="9">
        <f>(MTA_Daily_Ridership[[#This Row],[Subways: % of Comparable Pre-Pandemic Day]]-100)/100</f>
        <v>-0.88</v>
      </c>
      <c r="T68">
        <f>MTA_Daily_Ridership[[#This Row],[Subways: Total Estimated Ridership]]/MTA_Daily_Ridership[[#This Row],[Bridges and Tunnels: Total Traffic]]</f>
        <v>1.1700753830944142</v>
      </c>
    </row>
    <row r="69" spans="1:20" x14ac:dyDescent="0.25">
      <c r="A69" s="1">
        <v>43986</v>
      </c>
      <c r="B69">
        <v>726672</v>
      </c>
      <c r="C69">
        <v>13</v>
      </c>
      <c r="D69">
        <v>18538</v>
      </c>
      <c r="E69">
        <v>1</v>
      </c>
      <c r="F69">
        <v>29771</v>
      </c>
      <c r="G69">
        <v>9</v>
      </c>
      <c r="H69">
        <v>17149</v>
      </c>
      <c r="I69">
        <v>6</v>
      </c>
      <c r="J69">
        <v>12000</v>
      </c>
      <c r="K69">
        <v>41</v>
      </c>
      <c r="L69">
        <v>650868</v>
      </c>
      <c r="M69">
        <v>66</v>
      </c>
      <c r="N69">
        <v>1346</v>
      </c>
      <c r="O69">
        <v>8</v>
      </c>
      <c r="P69" t="s">
        <v>22</v>
      </c>
      <c r="Q69" t="str">
        <f>_xlfn.IFS(OR(MTA_Daily_Ridership[[#This Row],[Day Name]]="Saturday",MTA_Daily_Ridership[[#This Row],[Day Name]]="Sunday"),"Weekend",TRUE,"Weekday")</f>
        <v>Weekday</v>
      </c>
      <c r="R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1456344</v>
      </c>
      <c r="S69" s="9">
        <f>(MTA_Daily_Ridership[[#This Row],[Subways: % of Comparable Pre-Pandemic Day]]-100)/100</f>
        <v>-0.87</v>
      </c>
      <c r="T69">
        <f>MTA_Daily_Ridership[[#This Row],[Subways: Total Estimated Ridership]]/MTA_Daily_Ridership[[#This Row],[Bridges and Tunnels: Total Traffic]]</f>
        <v>1.1164660115415108</v>
      </c>
    </row>
    <row r="70" spans="1:20" x14ac:dyDescent="0.25">
      <c r="A70" s="1">
        <v>43987</v>
      </c>
      <c r="B70">
        <v>703576</v>
      </c>
      <c r="C70">
        <v>13</v>
      </c>
      <c r="D70">
        <v>16863</v>
      </c>
      <c r="E70">
        <v>1</v>
      </c>
      <c r="F70">
        <v>33482</v>
      </c>
      <c r="G70">
        <v>10</v>
      </c>
      <c r="H70">
        <v>18065</v>
      </c>
      <c r="I70">
        <v>6</v>
      </c>
      <c r="J70">
        <v>11698</v>
      </c>
      <c r="K70">
        <v>40</v>
      </c>
      <c r="L70">
        <v>643562</v>
      </c>
      <c r="M70">
        <v>65</v>
      </c>
      <c r="N70">
        <v>1249</v>
      </c>
      <c r="O70">
        <v>8</v>
      </c>
      <c r="P70" t="s">
        <v>24</v>
      </c>
      <c r="Q70" t="str">
        <f>_xlfn.IFS(OR(MTA_Daily_Ridership[[#This Row],[Day Name]]="Saturday",MTA_Daily_Ridership[[#This Row],[Day Name]]="Sunday"),"Weekend",TRUE,"Weekday")</f>
        <v>Weekday</v>
      </c>
      <c r="R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1428495</v>
      </c>
      <c r="S70" s="9">
        <f>(MTA_Daily_Ridership[[#This Row],[Subways: % of Comparable Pre-Pandemic Day]]-100)/100</f>
        <v>-0.87</v>
      </c>
      <c r="T70">
        <f>MTA_Daily_Ridership[[#This Row],[Subways: Total Estimated Ridership]]/MTA_Daily_Ridership[[#This Row],[Bridges and Tunnels: Total Traffic]]</f>
        <v>1.0932528645258732</v>
      </c>
    </row>
    <row r="71" spans="1:20" x14ac:dyDescent="0.25">
      <c r="A71" s="1">
        <v>43988</v>
      </c>
      <c r="B71">
        <v>464198</v>
      </c>
      <c r="C71">
        <v>14</v>
      </c>
      <c r="D71">
        <v>8912</v>
      </c>
      <c r="E71">
        <v>1</v>
      </c>
      <c r="F71">
        <v>18090</v>
      </c>
      <c r="G71">
        <v>15</v>
      </c>
      <c r="H71">
        <v>12179</v>
      </c>
      <c r="I71">
        <v>8</v>
      </c>
      <c r="J71">
        <v>6591</v>
      </c>
      <c r="K71">
        <v>38</v>
      </c>
      <c r="L71">
        <v>551793</v>
      </c>
      <c r="M71">
        <v>56</v>
      </c>
      <c r="N71">
        <v>9</v>
      </c>
      <c r="O71">
        <v>0</v>
      </c>
      <c r="P71" t="s">
        <v>26</v>
      </c>
      <c r="Q71" t="str">
        <f>_xlfn.IFS(OR(MTA_Daily_Ridership[[#This Row],[Day Name]]="Saturday",MTA_Daily_Ridership[[#This Row],[Day Name]]="Sunday"),"Weekend",TRUE,"Weekday")</f>
        <v>Weekend</v>
      </c>
      <c r="R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1061772</v>
      </c>
      <c r="S71" s="9">
        <f>(MTA_Daily_Ridership[[#This Row],[Subways: % of Comparable Pre-Pandemic Day]]-100)/100</f>
        <v>-0.86</v>
      </c>
      <c r="T71">
        <f>MTA_Daily_Ridership[[#This Row],[Subways: Total Estimated Ridership]]/MTA_Daily_Ridership[[#This Row],[Bridges and Tunnels: Total Traffic]]</f>
        <v>0.84125387600060164</v>
      </c>
    </row>
    <row r="72" spans="1:20" x14ac:dyDescent="0.25">
      <c r="A72" s="1">
        <v>43989</v>
      </c>
      <c r="B72">
        <v>377990</v>
      </c>
      <c r="C72">
        <v>14</v>
      </c>
      <c r="D72">
        <v>7579</v>
      </c>
      <c r="E72">
        <v>1</v>
      </c>
      <c r="F72">
        <v>16797</v>
      </c>
      <c r="G72">
        <v>17</v>
      </c>
      <c r="H72">
        <v>11231</v>
      </c>
      <c r="I72">
        <v>10</v>
      </c>
      <c r="J72">
        <v>4650</v>
      </c>
      <c r="K72">
        <v>26</v>
      </c>
      <c r="L72">
        <v>538418</v>
      </c>
      <c r="M72">
        <v>58</v>
      </c>
      <c r="N72">
        <v>95</v>
      </c>
      <c r="O72">
        <v>2</v>
      </c>
      <c r="P72" t="s">
        <v>27</v>
      </c>
      <c r="Q72" t="str">
        <f>_xlfn.IFS(OR(MTA_Daily_Ridership[[#This Row],[Day Name]]="Saturday",MTA_Daily_Ridership[[#This Row],[Day Name]]="Sunday"),"Weekend",TRUE,"Weekday")</f>
        <v>Weekend</v>
      </c>
      <c r="R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956760</v>
      </c>
      <c r="S72" s="9">
        <f>(MTA_Daily_Ridership[[#This Row],[Subways: % of Comparable Pre-Pandemic Day]]-100)/100</f>
        <v>-0.86</v>
      </c>
      <c r="T72">
        <f>MTA_Daily_Ridership[[#This Row],[Subways: Total Estimated Ridership]]/MTA_Daily_Ridership[[#This Row],[Bridges and Tunnels: Total Traffic]]</f>
        <v>0.70203819337392137</v>
      </c>
    </row>
    <row r="73" spans="1:20" x14ac:dyDescent="0.25">
      <c r="A73" s="1">
        <v>43990</v>
      </c>
      <c r="B73">
        <v>804542</v>
      </c>
      <c r="C73">
        <v>14</v>
      </c>
      <c r="D73">
        <v>25663</v>
      </c>
      <c r="E73">
        <v>1</v>
      </c>
      <c r="F73">
        <v>42630</v>
      </c>
      <c r="G73">
        <v>13</v>
      </c>
      <c r="H73">
        <v>20140</v>
      </c>
      <c r="I73">
        <v>7</v>
      </c>
      <c r="J73">
        <v>11957</v>
      </c>
      <c r="K73">
        <v>41</v>
      </c>
      <c r="L73">
        <v>644829</v>
      </c>
      <c r="M73">
        <v>66</v>
      </c>
      <c r="N73">
        <v>1596</v>
      </c>
      <c r="O73">
        <v>10</v>
      </c>
      <c r="P73" t="s">
        <v>25</v>
      </c>
      <c r="Q73" t="str">
        <f>_xlfn.IFS(OR(MTA_Daily_Ridership[[#This Row],[Day Name]]="Saturday",MTA_Daily_Ridership[[#This Row],[Day Name]]="Sunday"),"Weekend",TRUE,"Weekday")</f>
        <v>Weekday</v>
      </c>
      <c r="R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1551357</v>
      </c>
      <c r="S73" s="9">
        <f>(MTA_Daily_Ridership[[#This Row],[Subways: % of Comparable Pre-Pandemic Day]]-100)/100</f>
        <v>-0.86</v>
      </c>
      <c r="T73">
        <f>MTA_Daily_Ridership[[#This Row],[Subways: Total Estimated Ridership]]/MTA_Daily_Ridership[[#This Row],[Bridges and Tunnels: Total Traffic]]</f>
        <v>1.2476827189844129</v>
      </c>
    </row>
    <row r="74" spans="1:20" x14ac:dyDescent="0.25">
      <c r="A74" s="1">
        <v>43991</v>
      </c>
      <c r="B74">
        <v>842306</v>
      </c>
      <c r="C74">
        <v>15</v>
      </c>
      <c r="D74">
        <v>26247</v>
      </c>
      <c r="E74">
        <v>1</v>
      </c>
      <c r="F74">
        <v>42274</v>
      </c>
      <c r="G74">
        <v>13</v>
      </c>
      <c r="H74">
        <v>19543</v>
      </c>
      <c r="I74">
        <v>7</v>
      </c>
      <c r="J74">
        <v>12869</v>
      </c>
      <c r="K74">
        <v>44</v>
      </c>
      <c r="L74">
        <v>680462</v>
      </c>
      <c r="M74">
        <v>69</v>
      </c>
      <c r="N74">
        <v>1662</v>
      </c>
      <c r="O74">
        <v>10</v>
      </c>
      <c r="P74" t="s">
        <v>23</v>
      </c>
      <c r="Q74" t="str">
        <f>_xlfn.IFS(OR(MTA_Daily_Ridership[[#This Row],[Day Name]]="Saturday",MTA_Daily_Ridership[[#This Row],[Day Name]]="Sunday"),"Weekend",TRUE,"Weekday")</f>
        <v>Weekday</v>
      </c>
      <c r="R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1625363</v>
      </c>
      <c r="S74" s="9">
        <f>(MTA_Daily_Ridership[[#This Row],[Subways: % of Comparable Pre-Pandemic Day]]-100)/100</f>
        <v>-0.85</v>
      </c>
      <c r="T74">
        <f>MTA_Daily_Ridership[[#This Row],[Subways: Total Estimated Ridership]]/MTA_Daily_Ridership[[#This Row],[Bridges and Tunnels: Total Traffic]]</f>
        <v>1.237844288145407</v>
      </c>
    </row>
    <row r="75" spans="1:20" x14ac:dyDescent="0.25">
      <c r="A75" s="1">
        <v>43992</v>
      </c>
      <c r="B75">
        <v>857015</v>
      </c>
      <c r="C75">
        <v>15</v>
      </c>
      <c r="D75">
        <v>26735</v>
      </c>
      <c r="E75">
        <v>1</v>
      </c>
      <c r="F75">
        <v>43083</v>
      </c>
      <c r="G75">
        <v>13</v>
      </c>
      <c r="H75">
        <v>20517</v>
      </c>
      <c r="I75">
        <v>7</v>
      </c>
      <c r="J75">
        <v>13616</v>
      </c>
      <c r="K75">
        <v>46</v>
      </c>
      <c r="L75">
        <v>680270</v>
      </c>
      <c r="M75">
        <v>69</v>
      </c>
      <c r="N75">
        <v>1767</v>
      </c>
      <c r="O75">
        <v>11</v>
      </c>
      <c r="P75" t="s">
        <v>21</v>
      </c>
      <c r="Q75" t="str">
        <f>_xlfn.IFS(OR(MTA_Daily_Ridership[[#This Row],[Day Name]]="Saturday",MTA_Daily_Ridership[[#This Row],[Day Name]]="Sunday"),"Weekend",TRUE,"Weekday")</f>
        <v>Weekday</v>
      </c>
      <c r="R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1643003</v>
      </c>
      <c r="S75" s="9">
        <f>(MTA_Daily_Ridership[[#This Row],[Subways: % of Comparable Pre-Pandemic Day]]-100)/100</f>
        <v>-0.85</v>
      </c>
      <c r="T75">
        <f>MTA_Daily_Ridership[[#This Row],[Subways: Total Estimated Ridership]]/MTA_Daily_Ridership[[#This Row],[Bridges and Tunnels: Total Traffic]]</f>
        <v>1.2598159554294619</v>
      </c>
    </row>
    <row r="76" spans="1:20" x14ac:dyDescent="0.25">
      <c r="A76" s="1">
        <v>43993</v>
      </c>
      <c r="B76">
        <v>818297</v>
      </c>
      <c r="C76">
        <v>15</v>
      </c>
      <c r="D76">
        <v>24284</v>
      </c>
      <c r="E76">
        <v>1</v>
      </c>
      <c r="F76">
        <v>40961</v>
      </c>
      <c r="G76">
        <v>12</v>
      </c>
      <c r="H76">
        <v>19525</v>
      </c>
      <c r="I76">
        <v>7</v>
      </c>
      <c r="J76">
        <v>12514</v>
      </c>
      <c r="K76">
        <v>43</v>
      </c>
      <c r="L76">
        <v>656695</v>
      </c>
      <c r="M76">
        <v>67</v>
      </c>
      <c r="N76">
        <v>1576</v>
      </c>
      <c r="O76">
        <v>10</v>
      </c>
      <c r="P76" t="s">
        <v>22</v>
      </c>
      <c r="Q76" t="str">
        <f>_xlfn.IFS(OR(MTA_Daily_Ridership[[#This Row],[Day Name]]="Saturday",MTA_Daily_Ridership[[#This Row],[Day Name]]="Sunday"),"Weekend",TRUE,"Weekday")</f>
        <v>Weekday</v>
      </c>
      <c r="R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1573852</v>
      </c>
      <c r="S76" s="9">
        <f>(MTA_Daily_Ridership[[#This Row],[Subways: % of Comparable Pre-Pandemic Day]]-100)/100</f>
        <v>-0.85</v>
      </c>
      <c r="T76">
        <f>MTA_Daily_Ridership[[#This Row],[Subways: Total Estimated Ridership]]/MTA_Daily_Ridership[[#This Row],[Bridges and Tunnels: Total Traffic]]</f>
        <v>1.2460837984147892</v>
      </c>
    </row>
    <row r="77" spans="1:20" x14ac:dyDescent="0.25">
      <c r="A77" s="1">
        <v>43994</v>
      </c>
      <c r="B77">
        <v>896658</v>
      </c>
      <c r="C77">
        <v>16</v>
      </c>
      <c r="D77">
        <v>24459</v>
      </c>
      <c r="E77">
        <v>1</v>
      </c>
      <c r="F77">
        <v>45072</v>
      </c>
      <c r="G77">
        <v>14</v>
      </c>
      <c r="H77">
        <v>24165</v>
      </c>
      <c r="I77">
        <v>8</v>
      </c>
      <c r="J77">
        <v>13224</v>
      </c>
      <c r="K77">
        <v>45</v>
      </c>
      <c r="L77">
        <v>765491</v>
      </c>
      <c r="M77">
        <v>78</v>
      </c>
      <c r="N77">
        <v>1656</v>
      </c>
      <c r="O77">
        <v>10</v>
      </c>
      <c r="P77" t="s">
        <v>24</v>
      </c>
      <c r="Q77" t="str">
        <f>_xlfn.IFS(OR(MTA_Daily_Ridership[[#This Row],[Day Name]]="Saturday",MTA_Daily_Ridership[[#This Row],[Day Name]]="Sunday"),"Weekend",TRUE,"Weekday")</f>
        <v>Weekday</v>
      </c>
      <c r="R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1770725</v>
      </c>
      <c r="S77" s="9">
        <f>(MTA_Daily_Ridership[[#This Row],[Subways: % of Comparable Pre-Pandemic Day]]-100)/100</f>
        <v>-0.84</v>
      </c>
      <c r="T77">
        <f>MTA_Daily_Ridership[[#This Row],[Subways: Total Estimated Ridership]]/MTA_Daily_Ridership[[#This Row],[Bridges and Tunnels: Total Traffic]]</f>
        <v>1.1713501530390298</v>
      </c>
    </row>
    <row r="78" spans="1:20" x14ac:dyDescent="0.25">
      <c r="A78" s="1">
        <v>43995</v>
      </c>
      <c r="B78">
        <v>545316</v>
      </c>
      <c r="C78">
        <v>17</v>
      </c>
      <c r="D78">
        <v>12115</v>
      </c>
      <c r="E78">
        <v>1</v>
      </c>
      <c r="F78">
        <v>25355</v>
      </c>
      <c r="G78">
        <v>21</v>
      </c>
      <c r="H78">
        <v>16675</v>
      </c>
      <c r="I78">
        <v>11</v>
      </c>
      <c r="J78">
        <v>7794</v>
      </c>
      <c r="K78">
        <v>45</v>
      </c>
      <c r="L78">
        <v>631064</v>
      </c>
      <c r="M78">
        <v>64</v>
      </c>
      <c r="N78">
        <v>17</v>
      </c>
      <c r="O78">
        <v>0</v>
      </c>
      <c r="P78" t="s">
        <v>26</v>
      </c>
      <c r="Q78" t="str">
        <f>_xlfn.IFS(OR(MTA_Daily_Ridership[[#This Row],[Day Name]]="Saturday",MTA_Daily_Ridership[[#This Row],[Day Name]]="Sunday"),"Weekend",TRUE,"Weekday")</f>
        <v>Weekend</v>
      </c>
      <c r="R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1238336</v>
      </c>
      <c r="S78" s="9">
        <f>(MTA_Daily_Ridership[[#This Row],[Subways: % of Comparable Pre-Pandemic Day]]-100)/100</f>
        <v>-0.83</v>
      </c>
      <c r="T78">
        <f>MTA_Daily_Ridership[[#This Row],[Subways: Total Estimated Ridership]]/MTA_Daily_Ridership[[#This Row],[Bridges and Tunnels: Total Traffic]]</f>
        <v>0.86412154710140332</v>
      </c>
    </row>
    <row r="79" spans="1:20" x14ac:dyDescent="0.25">
      <c r="A79" s="1">
        <v>43996</v>
      </c>
      <c r="B79">
        <v>430439</v>
      </c>
      <c r="C79">
        <v>16</v>
      </c>
      <c r="D79">
        <v>8731</v>
      </c>
      <c r="E79">
        <v>1</v>
      </c>
      <c r="F79">
        <v>20859</v>
      </c>
      <c r="G79">
        <v>21</v>
      </c>
      <c r="H79">
        <v>13794</v>
      </c>
      <c r="I79">
        <v>13</v>
      </c>
      <c r="J79">
        <v>5195</v>
      </c>
      <c r="K79">
        <v>29</v>
      </c>
      <c r="L79">
        <v>563725</v>
      </c>
      <c r="M79">
        <v>61</v>
      </c>
      <c r="N79">
        <v>7</v>
      </c>
      <c r="O79">
        <v>0</v>
      </c>
      <c r="P79" t="s">
        <v>27</v>
      </c>
      <c r="Q79" t="str">
        <f>_xlfn.IFS(OR(MTA_Daily_Ridership[[#This Row],[Day Name]]="Saturday",MTA_Daily_Ridership[[#This Row],[Day Name]]="Sunday"),"Weekend",TRUE,"Weekday")</f>
        <v>Weekend</v>
      </c>
      <c r="R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1042750</v>
      </c>
      <c r="S79" s="9">
        <f>(MTA_Daily_Ridership[[#This Row],[Subways: % of Comparable Pre-Pandemic Day]]-100)/100</f>
        <v>-0.84</v>
      </c>
      <c r="T79">
        <f>MTA_Daily_Ridership[[#This Row],[Subways: Total Estimated Ridership]]/MTA_Daily_Ridership[[#This Row],[Bridges and Tunnels: Total Traffic]]</f>
        <v>0.76356202048871347</v>
      </c>
    </row>
    <row r="80" spans="1:20" x14ac:dyDescent="0.25">
      <c r="A80" s="1">
        <v>43997</v>
      </c>
      <c r="B80">
        <v>897112</v>
      </c>
      <c r="C80">
        <v>16</v>
      </c>
      <c r="D80">
        <v>27057</v>
      </c>
      <c r="E80">
        <v>1</v>
      </c>
      <c r="F80">
        <v>47545</v>
      </c>
      <c r="G80">
        <v>14</v>
      </c>
      <c r="H80">
        <v>22841</v>
      </c>
      <c r="I80">
        <v>8</v>
      </c>
      <c r="J80">
        <v>12953</v>
      </c>
      <c r="K80">
        <v>44</v>
      </c>
      <c r="L80">
        <v>674785</v>
      </c>
      <c r="M80">
        <v>69</v>
      </c>
      <c r="N80">
        <v>1813</v>
      </c>
      <c r="O80">
        <v>11</v>
      </c>
      <c r="P80" t="s">
        <v>25</v>
      </c>
      <c r="Q80" t="str">
        <f>_xlfn.IFS(OR(MTA_Daily_Ridership[[#This Row],[Day Name]]="Saturday",MTA_Daily_Ridership[[#This Row],[Day Name]]="Sunday"),"Weekend",TRUE,"Weekday")</f>
        <v>Weekday</v>
      </c>
      <c r="R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1684106</v>
      </c>
      <c r="S80" s="9">
        <f>(MTA_Daily_Ridership[[#This Row],[Subways: % of Comparable Pre-Pandemic Day]]-100)/100</f>
        <v>-0.84</v>
      </c>
      <c r="T80">
        <f>MTA_Daily_Ridership[[#This Row],[Subways: Total Estimated Ridership]]/MTA_Daily_Ridership[[#This Row],[Bridges and Tunnels: Total Traffic]]</f>
        <v>1.3294782782664107</v>
      </c>
    </row>
    <row r="81" spans="1:20" x14ac:dyDescent="0.25">
      <c r="A81" s="1">
        <v>43998</v>
      </c>
      <c r="B81">
        <v>932671</v>
      </c>
      <c r="C81">
        <v>17</v>
      </c>
      <c r="D81">
        <v>28049</v>
      </c>
      <c r="E81">
        <v>1</v>
      </c>
      <c r="F81">
        <v>46876</v>
      </c>
      <c r="G81">
        <v>14</v>
      </c>
      <c r="H81">
        <v>22555</v>
      </c>
      <c r="I81">
        <v>8</v>
      </c>
      <c r="J81">
        <v>12939</v>
      </c>
      <c r="K81">
        <v>44</v>
      </c>
      <c r="L81">
        <v>695359</v>
      </c>
      <c r="M81">
        <v>71</v>
      </c>
      <c r="N81">
        <v>1874</v>
      </c>
      <c r="O81">
        <v>12</v>
      </c>
      <c r="P81" t="s">
        <v>23</v>
      </c>
      <c r="Q81" t="str">
        <f>_xlfn.IFS(OR(MTA_Daily_Ridership[[#This Row],[Day Name]]="Saturday",MTA_Daily_Ridership[[#This Row],[Day Name]]="Sunday"),"Weekend",TRUE,"Weekday")</f>
        <v>Weekday</v>
      </c>
      <c r="R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1740323</v>
      </c>
      <c r="S81" s="9">
        <f>(MTA_Daily_Ridership[[#This Row],[Subways: % of Comparable Pre-Pandemic Day]]-100)/100</f>
        <v>-0.83</v>
      </c>
      <c r="T81">
        <f>MTA_Daily_Ridership[[#This Row],[Subways: Total Estimated Ridership]]/MTA_Daily_Ridership[[#This Row],[Bridges and Tunnels: Total Traffic]]</f>
        <v>1.3412798281175622</v>
      </c>
    </row>
    <row r="82" spans="1:20" x14ac:dyDescent="0.25">
      <c r="A82" s="1">
        <v>43999</v>
      </c>
      <c r="B82">
        <v>948461</v>
      </c>
      <c r="C82">
        <v>17</v>
      </c>
      <c r="D82">
        <v>27924</v>
      </c>
      <c r="E82">
        <v>1</v>
      </c>
      <c r="F82">
        <v>47166</v>
      </c>
      <c r="G82">
        <v>14</v>
      </c>
      <c r="H82">
        <v>24167</v>
      </c>
      <c r="I82">
        <v>8</v>
      </c>
      <c r="J82">
        <v>14595</v>
      </c>
      <c r="K82">
        <v>50</v>
      </c>
      <c r="L82">
        <v>709679</v>
      </c>
      <c r="M82">
        <v>72</v>
      </c>
      <c r="N82">
        <v>1857</v>
      </c>
      <c r="O82">
        <v>11</v>
      </c>
      <c r="P82" t="s">
        <v>21</v>
      </c>
      <c r="Q82" t="str">
        <f>_xlfn.IFS(OR(MTA_Daily_Ridership[[#This Row],[Day Name]]="Saturday",MTA_Daily_Ridership[[#This Row],[Day Name]]="Sunday"),"Weekend",TRUE,"Weekday")</f>
        <v>Weekday</v>
      </c>
      <c r="R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1773849</v>
      </c>
      <c r="S82" s="9">
        <f>(MTA_Daily_Ridership[[#This Row],[Subways: % of Comparable Pre-Pandemic Day]]-100)/100</f>
        <v>-0.83</v>
      </c>
      <c r="T82">
        <f>MTA_Daily_Ridership[[#This Row],[Subways: Total Estimated Ridership]]/MTA_Daily_Ridership[[#This Row],[Bridges and Tunnels: Total Traffic]]</f>
        <v>1.3364647960556815</v>
      </c>
    </row>
    <row r="83" spans="1:20" x14ac:dyDescent="0.25">
      <c r="A83" s="1">
        <v>44000</v>
      </c>
      <c r="B83">
        <v>942382</v>
      </c>
      <c r="C83">
        <v>17</v>
      </c>
      <c r="D83">
        <v>27516</v>
      </c>
      <c r="E83">
        <v>1</v>
      </c>
      <c r="F83">
        <v>47851</v>
      </c>
      <c r="G83">
        <v>14</v>
      </c>
      <c r="H83">
        <v>24081</v>
      </c>
      <c r="I83">
        <v>8</v>
      </c>
      <c r="J83">
        <v>13808</v>
      </c>
      <c r="K83">
        <v>47</v>
      </c>
      <c r="L83">
        <v>729486</v>
      </c>
      <c r="M83">
        <v>74</v>
      </c>
      <c r="N83">
        <v>1936</v>
      </c>
      <c r="O83">
        <v>12</v>
      </c>
      <c r="P83" t="s">
        <v>22</v>
      </c>
      <c r="Q83" t="str">
        <f>_xlfn.IFS(OR(MTA_Daily_Ridership[[#This Row],[Day Name]]="Saturday",MTA_Daily_Ridership[[#This Row],[Day Name]]="Sunday"),"Weekend",TRUE,"Weekday")</f>
        <v>Weekday</v>
      </c>
      <c r="R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1787060</v>
      </c>
      <c r="S83" s="9">
        <f>(MTA_Daily_Ridership[[#This Row],[Subways: % of Comparable Pre-Pandemic Day]]-100)/100</f>
        <v>-0.83</v>
      </c>
      <c r="T83">
        <f>MTA_Daily_Ridership[[#This Row],[Subways: Total Estimated Ridership]]/MTA_Daily_Ridership[[#This Row],[Bridges and Tunnels: Total Traffic]]</f>
        <v>1.2918438462150061</v>
      </c>
    </row>
    <row r="84" spans="1:20" x14ac:dyDescent="0.25">
      <c r="A84" s="1">
        <v>44002</v>
      </c>
      <c r="B84">
        <v>576075</v>
      </c>
      <c r="C84">
        <v>18</v>
      </c>
      <c r="D84">
        <v>11899</v>
      </c>
      <c r="E84">
        <v>1</v>
      </c>
      <c r="F84">
        <v>28959</v>
      </c>
      <c r="G84">
        <v>24</v>
      </c>
      <c r="H84">
        <v>18559</v>
      </c>
      <c r="I84">
        <v>12</v>
      </c>
      <c r="J84">
        <v>8185</v>
      </c>
      <c r="K84">
        <v>47</v>
      </c>
      <c r="L84">
        <v>666226</v>
      </c>
      <c r="M84">
        <v>68</v>
      </c>
      <c r="N84">
        <v>22</v>
      </c>
      <c r="O84">
        <v>0</v>
      </c>
      <c r="P84" t="s">
        <v>26</v>
      </c>
      <c r="Q84" t="str">
        <f>_xlfn.IFS(OR(MTA_Daily_Ridership[[#This Row],[Day Name]]="Saturday",MTA_Daily_Ridership[[#This Row],[Day Name]]="Sunday"),"Weekend",TRUE,"Weekday")</f>
        <v>Weekend</v>
      </c>
      <c r="R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1309925</v>
      </c>
      <c r="S84" s="9">
        <f>(MTA_Daily_Ridership[[#This Row],[Subways: % of Comparable Pre-Pandemic Day]]-100)/100</f>
        <v>-0.82</v>
      </c>
      <c r="T84">
        <f>MTA_Daily_Ridership[[#This Row],[Subways: Total Estimated Ridership]]/MTA_Daily_Ridership[[#This Row],[Bridges and Tunnels: Total Traffic]]</f>
        <v>0.86468405616112254</v>
      </c>
    </row>
    <row r="85" spans="1:20" x14ac:dyDescent="0.25">
      <c r="A85" s="1">
        <v>44003</v>
      </c>
      <c r="B85">
        <v>449497</v>
      </c>
      <c r="C85">
        <v>17</v>
      </c>
      <c r="D85">
        <v>9072</v>
      </c>
      <c r="E85">
        <v>1</v>
      </c>
      <c r="F85">
        <v>27094</v>
      </c>
      <c r="G85">
        <v>28</v>
      </c>
      <c r="H85">
        <v>16719</v>
      </c>
      <c r="I85">
        <v>15</v>
      </c>
      <c r="J85">
        <v>6328</v>
      </c>
      <c r="K85">
        <v>35</v>
      </c>
      <c r="L85">
        <v>654913</v>
      </c>
      <c r="M85">
        <v>71</v>
      </c>
      <c r="N85">
        <v>0</v>
      </c>
      <c r="O85">
        <v>0</v>
      </c>
      <c r="P85" t="s">
        <v>27</v>
      </c>
      <c r="Q85" t="str">
        <f>_xlfn.IFS(OR(MTA_Daily_Ridership[[#This Row],[Day Name]]="Saturday",MTA_Daily_Ridership[[#This Row],[Day Name]]="Sunday"),"Weekend",TRUE,"Weekday")</f>
        <v>Weekend</v>
      </c>
      <c r="R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1163623</v>
      </c>
      <c r="S85" s="9">
        <f>(MTA_Daily_Ridership[[#This Row],[Subways: % of Comparable Pre-Pandemic Day]]-100)/100</f>
        <v>-0.83</v>
      </c>
      <c r="T85">
        <f>MTA_Daily_Ridership[[#This Row],[Subways: Total Estimated Ridership]]/MTA_Daily_Ridership[[#This Row],[Bridges and Tunnels: Total Traffic]]</f>
        <v>0.68634612536321615</v>
      </c>
    </row>
    <row r="86" spans="1:20" x14ac:dyDescent="0.25">
      <c r="A86" s="1">
        <v>44004</v>
      </c>
      <c r="B86">
        <v>1000046</v>
      </c>
      <c r="C86">
        <v>18</v>
      </c>
      <c r="D86">
        <v>30863</v>
      </c>
      <c r="E86">
        <v>1</v>
      </c>
      <c r="F86">
        <v>53878</v>
      </c>
      <c r="G86">
        <v>16</v>
      </c>
      <c r="H86">
        <v>25367</v>
      </c>
      <c r="I86">
        <v>9</v>
      </c>
      <c r="J86">
        <v>13314</v>
      </c>
      <c r="K86">
        <v>45</v>
      </c>
      <c r="L86">
        <v>733290</v>
      </c>
      <c r="M86">
        <v>75</v>
      </c>
      <c r="N86">
        <v>2027</v>
      </c>
      <c r="O86">
        <v>13</v>
      </c>
      <c r="P86" t="s">
        <v>25</v>
      </c>
      <c r="Q86" t="str">
        <f>_xlfn.IFS(OR(MTA_Daily_Ridership[[#This Row],[Day Name]]="Saturday",MTA_Daily_Ridership[[#This Row],[Day Name]]="Sunday"),"Weekend",TRUE,"Weekday")</f>
        <v>Weekday</v>
      </c>
      <c r="R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1858785</v>
      </c>
      <c r="S86" s="9">
        <f>(MTA_Daily_Ridership[[#This Row],[Subways: % of Comparable Pre-Pandemic Day]]-100)/100</f>
        <v>-0.82</v>
      </c>
      <c r="T86">
        <f>MTA_Daily_Ridership[[#This Row],[Subways: Total Estimated Ridership]]/MTA_Daily_Ridership[[#This Row],[Bridges and Tunnels: Total Traffic]]</f>
        <v>1.3637796778900571</v>
      </c>
    </row>
    <row r="87" spans="1:20" x14ac:dyDescent="0.25">
      <c r="A87" s="1">
        <v>44008</v>
      </c>
      <c r="B87">
        <v>1102382</v>
      </c>
      <c r="C87">
        <v>20</v>
      </c>
      <c r="D87">
        <v>30480</v>
      </c>
      <c r="E87">
        <v>1</v>
      </c>
      <c r="F87">
        <v>55647</v>
      </c>
      <c r="G87">
        <v>17</v>
      </c>
      <c r="H87">
        <v>29700</v>
      </c>
      <c r="I87">
        <v>10</v>
      </c>
      <c r="J87">
        <v>15048</v>
      </c>
      <c r="K87">
        <v>51</v>
      </c>
      <c r="L87">
        <v>830887</v>
      </c>
      <c r="M87">
        <v>85</v>
      </c>
      <c r="N87">
        <v>2115</v>
      </c>
      <c r="O87">
        <v>13</v>
      </c>
      <c r="P87" t="s">
        <v>24</v>
      </c>
      <c r="Q87" t="str">
        <f>_xlfn.IFS(OR(MTA_Daily_Ridership[[#This Row],[Day Name]]="Saturday",MTA_Daily_Ridership[[#This Row],[Day Name]]="Sunday"),"Weekend",TRUE,"Weekday")</f>
        <v>Weekday</v>
      </c>
      <c r="R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2066259</v>
      </c>
      <c r="S87" s="9">
        <f>(MTA_Daily_Ridership[[#This Row],[Subways: % of Comparable Pre-Pandemic Day]]-100)/100</f>
        <v>-0.8</v>
      </c>
      <c r="T87">
        <f>MTA_Daily_Ridership[[#This Row],[Subways: Total Estimated Ridership]]/MTA_Daily_Ridership[[#This Row],[Bridges and Tunnels: Total Traffic]]</f>
        <v>1.3267532167430709</v>
      </c>
    </row>
    <row r="88" spans="1:20" x14ac:dyDescent="0.25">
      <c r="A88" s="1">
        <v>44009</v>
      </c>
      <c r="B88">
        <v>615398</v>
      </c>
      <c r="C88">
        <v>19</v>
      </c>
      <c r="D88">
        <v>12942</v>
      </c>
      <c r="E88">
        <v>1</v>
      </c>
      <c r="F88">
        <v>26773</v>
      </c>
      <c r="G88">
        <v>22</v>
      </c>
      <c r="H88">
        <v>17932</v>
      </c>
      <c r="I88">
        <v>11</v>
      </c>
      <c r="J88">
        <v>8541</v>
      </c>
      <c r="K88">
        <v>49</v>
      </c>
      <c r="L88">
        <v>630730</v>
      </c>
      <c r="M88">
        <v>64</v>
      </c>
      <c r="N88">
        <v>686</v>
      </c>
      <c r="O88">
        <v>14</v>
      </c>
      <c r="P88" t="s">
        <v>26</v>
      </c>
      <c r="Q88" t="str">
        <f>_xlfn.IFS(OR(MTA_Daily_Ridership[[#This Row],[Day Name]]="Saturday",MTA_Daily_Ridership[[#This Row],[Day Name]]="Sunday"),"Weekend",TRUE,"Weekday")</f>
        <v>Weekend</v>
      </c>
      <c r="R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1313002</v>
      </c>
      <c r="S88" s="9">
        <f>(MTA_Daily_Ridership[[#This Row],[Subways: % of Comparable Pre-Pandemic Day]]-100)/100</f>
        <v>-0.81</v>
      </c>
      <c r="T88">
        <f>MTA_Daily_Ridership[[#This Row],[Subways: Total Estimated Ridership]]/MTA_Daily_Ridership[[#This Row],[Bridges and Tunnels: Total Traffic]]</f>
        <v>0.97569165887146636</v>
      </c>
    </row>
    <row r="89" spans="1:20" x14ac:dyDescent="0.25">
      <c r="A89" s="1">
        <v>44010</v>
      </c>
      <c r="B89">
        <v>535898</v>
      </c>
      <c r="C89">
        <v>20</v>
      </c>
      <c r="D89">
        <v>10167</v>
      </c>
      <c r="E89">
        <v>1</v>
      </c>
      <c r="F89">
        <v>25680</v>
      </c>
      <c r="G89">
        <v>26</v>
      </c>
      <c r="H89">
        <v>15918</v>
      </c>
      <c r="I89">
        <v>15</v>
      </c>
      <c r="J89">
        <v>5748</v>
      </c>
      <c r="K89">
        <v>32</v>
      </c>
      <c r="L89">
        <v>623131</v>
      </c>
      <c r="M89">
        <v>67</v>
      </c>
      <c r="N89">
        <v>590</v>
      </c>
      <c r="O89">
        <v>15</v>
      </c>
      <c r="P89" t="s">
        <v>27</v>
      </c>
      <c r="Q89" t="str">
        <f>_xlfn.IFS(OR(MTA_Daily_Ridership[[#This Row],[Day Name]]="Saturday",MTA_Daily_Ridership[[#This Row],[Day Name]]="Sunday"),"Weekend",TRUE,"Weekday")</f>
        <v>Weekend</v>
      </c>
      <c r="R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1217132</v>
      </c>
      <c r="S89" s="9">
        <f>(MTA_Daily_Ridership[[#This Row],[Subways: % of Comparable Pre-Pandemic Day]]-100)/100</f>
        <v>-0.8</v>
      </c>
      <c r="T89">
        <f>MTA_Daily_Ridership[[#This Row],[Subways: Total Estimated Ridership]]/MTA_Daily_Ridership[[#This Row],[Bridges and Tunnels: Total Traffic]]</f>
        <v>0.86000856962661143</v>
      </c>
    </row>
    <row r="90" spans="1:20" x14ac:dyDescent="0.25">
      <c r="A90" s="1">
        <v>44016</v>
      </c>
      <c r="B90">
        <v>591605</v>
      </c>
      <c r="C90">
        <v>21</v>
      </c>
      <c r="D90">
        <v>10769</v>
      </c>
      <c r="E90">
        <v>1</v>
      </c>
      <c r="F90">
        <v>38388</v>
      </c>
      <c r="G90">
        <v>30</v>
      </c>
      <c r="H90">
        <v>22085</v>
      </c>
      <c r="I90">
        <v>14</v>
      </c>
      <c r="J90">
        <v>8391</v>
      </c>
      <c r="K90">
        <v>53</v>
      </c>
      <c r="L90">
        <v>569212</v>
      </c>
      <c r="M90">
        <v>62</v>
      </c>
      <c r="N90">
        <v>690</v>
      </c>
      <c r="O90">
        <v>14</v>
      </c>
      <c r="P90" t="s">
        <v>26</v>
      </c>
      <c r="Q90" t="str">
        <f>_xlfn.IFS(OR(MTA_Daily_Ridership[[#This Row],[Day Name]]="Saturday",MTA_Daily_Ridership[[#This Row],[Day Name]]="Sunday"),"Weekend",TRUE,"Weekday")</f>
        <v>Weekend</v>
      </c>
      <c r="R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1241140</v>
      </c>
      <c r="S90" s="9">
        <f>(MTA_Daily_Ridership[[#This Row],[Subways: % of Comparable Pre-Pandemic Day]]-100)/100</f>
        <v>-0.79</v>
      </c>
      <c r="T90">
        <f>MTA_Daily_Ridership[[#This Row],[Subways: Total Estimated Ridership]]/MTA_Daily_Ridership[[#This Row],[Bridges and Tunnels: Total Traffic]]</f>
        <v>1.0393403512223918</v>
      </c>
    </row>
    <row r="91" spans="1:20" x14ac:dyDescent="0.25">
      <c r="A91" s="1">
        <v>44017</v>
      </c>
      <c r="B91">
        <v>533692</v>
      </c>
      <c r="C91">
        <v>23</v>
      </c>
      <c r="D91">
        <v>9832</v>
      </c>
      <c r="E91">
        <v>1</v>
      </c>
      <c r="F91">
        <v>34569</v>
      </c>
      <c r="G91">
        <v>33</v>
      </c>
      <c r="H91">
        <v>19136</v>
      </c>
      <c r="I91">
        <v>18</v>
      </c>
      <c r="J91">
        <v>6280</v>
      </c>
      <c r="K91">
        <v>38</v>
      </c>
      <c r="L91">
        <v>659099</v>
      </c>
      <c r="M91">
        <v>75</v>
      </c>
      <c r="N91">
        <v>528</v>
      </c>
      <c r="O91">
        <v>15</v>
      </c>
      <c r="P91" t="s">
        <v>27</v>
      </c>
      <c r="Q91" t="str">
        <f>_xlfn.IFS(OR(MTA_Daily_Ridership[[#This Row],[Day Name]]="Saturday",MTA_Daily_Ridership[[#This Row],[Day Name]]="Sunday"),"Weekend",TRUE,"Weekday")</f>
        <v>Weekend</v>
      </c>
      <c r="R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1263136</v>
      </c>
      <c r="S91" s="9">
        <f>(MTA_Daily_Ridership[[#This Row],[Subways: % of Comparable Pre-Pandemic Day]]-100)/100</f>
        <v>-0.77</v>
      </c>
      <c r="T91">
        <f>MTA_Daily_Ridership[[#This Row],[Subways: Total Estimated Ridership]]/MTA_Daily_Ridership[[#This Row],[Bridges and Tunnels: Total Traffic]]</f>
        <v>0.80972964607744813</v>
      </c>
    </row>
    <row r="92" spans="1:20" x14ac:dyDescent="0.25">
      <c r="A92" s="1">
        <v>44022</v>
      </c>
      <c r="B92">
        <v>1030632</v>
      </c>
      <c r="C92">
        <v>20</v>
      </c>
      <c r="D92">
        <v>25544</v>
      </c>
      <c r="E92">
        <v>1</v>
      </c>
      <c r="F92">
        <v>55929</v>
      </c>
      <c r="G92">
        <v>18</v>
      </c>
      <c r="H92">
        <v>29683</v>
      </c>
      <c r="I92">
        <v>10</v>
      </c>
      <c r="J92">
        <v>15738</v>
      </c>
      <c r="K92">
        <v>56</v>
      </c>
      <c r="L92">
        <v>712635</v>
      </c>
      <c r="M92">
        <v>74</v>
      </c>
      <c r="N92">
        <v>2117</v>
      </c>
      <c r="O92">
        <v>15</v>
      </c>
      <c r="P92" t="s">
        <v>24</v>
      </c>
      <c r="Q92" t="str">
        <f>_xlfn.IFS(OR(MTA_Daily_Ridership[[#This Row],[Day Name]]="Saturday",MTA_Daily_Ridership[[#This Row],[Day Name]]="Sunday"),"Weekend",TRUE,"Weekday")</f>
        <v>Weekday</v>
      </c>
      <c r="R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1872278</v>
      </c>
      <c r="S92" s="9">
        <f>(MTA_Daily_Ridership[[#This Row],[Subways: % of Comparable Pre-Pandemic Day]]-100)/100</f>
        <v>-0.8</v>
      </c>
      <c r="T92">
        <f>MTA_Daily_Ridership[[#This Row],[Subways: Total Estimated Ridership]]/MTA_Daily_Ridership[[#This Row],[Bridges and Tunnels: Total Traffic]]</f>
        <v>1.4462270306678735</v>
      </c>
    </row>
    <row r="93" spans="1:20" x14ac:dyDescent="0.25">
      <c r="A93" s="1">
        <v>44023</v>
      </c>
      <c r="B93">
        <v>692977</v>
      </c>
      <c r="C93">
        <v>25</v>
      </c>
      <c r="D93">
        <v>12872</v>
      </c>
      <c r="E93">
        <v>1</v>
      </c>
      <c r="F93">
        <v>30059</v>
      </c>
      <c r="G93">
        <v>24</v>
      </c>
      <c r="H93">
        <v>18683</v>
      </c>
      <c r="I93">
        <v>12</v>
      </c>
      <c r="J93">
        <v>8453</v>
      </c>
      <c r="K93">
        <v>53</v>
      </c>
      <c r="L93">
        <v>625288</v>
      </c>
      <c r="M93">
        <v>68</v>
      </c>
      <c r="N93">
        <v>812</v>
      </c>
      <c r="O93">
        <v>16</v>
      </c>
      <c r="P93" t="s">
        <v>26</v>
      </c>
      <c r="Q93" t="str">
        <f>_xlfn.IFS(OR(MTA_Daily_Ridership[[#This Row],[Day Name]]="Saturday",MTA_Daily_Ridership[[#This Row],[Day Name]]="Sunday"),"Weekend",TRUE,"Weekday")</f>
        <v>Weekend</v>
      </c>
      <c r="R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1389144</v>
      </c>
      <c r="S93" s="9">
        <f>(MTA_Daily_Ridership[[#This Row],[Subways: % of Comparable Pre-Pandemic Day]]-100)/100</f>
        <v>-0.75</v>
      </c>
      <c r="T93">
        <f>MTA_Daily_Ridership[[#This Row],[Subways: Total Estimated Ridership]]/MTA_Daily_Ridership[[#This Row],[Bridges and Tunnels: Total Traffic]]</f>
        <v>1.1082525172400557</v>
      </c>
    </row>
    <row r="94" spans="1:20" x14ac:dyDescent="0.25">
      <c r="A94" s="1">
        <v>44024</v>
      </c>
      <c r="B94">
        <v>628187</v>
      </c>
      <c r="C94">
        <v>27</v>
      </c>
      <c r="D94">
        <v>10966</v>
      </c>
      <c r="E94">
        <v>1</v>
      </c>
      <c r="F94">
        <v>34905</v>
      </c>
      <c r="G94">
        <v>33</v>
      </c>
      <c r="H94">
        <v>19859</v>
      </c>
      <c r="I94">
        <v>19</v>
      </c>
      <c r="J94">
        <v>7395</v>
      </c>
      <c r="K94">
        <v>45</v>
      </c>
      <c r="L94">
        <v>703589</v>
      </c>
      <c r="M94">
        <v>80</v>
      </c>
      <c r="N94">
        <v>731</v>
      </c>
      <c r="O94">
        <v>20</v>
      </c>
      <c r="P94" t="s">
        <v>27</v>
      </c>
      <c r="Q94" t="str">
        <f>_xlfn.IFS(OR(MTA_Daily_Ridership[[#This Row],[Day Name]]="Saturday",MTA_Daily_Ridership[[#This Row],[Day Name]]="Sunday"),"Weekend",TRUE,"Weekday")</f>
        <v>Weekend</v>
      </c>
      <c r="R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1405632</v>
      </c>
      <c r="S94" s="9">
        <f>(MTA_Daily_Ridership[[#This Row],[Subways: % of Comparable Pre-Pandemic Day]]-100)/100</f>
        <v>-0.73</v>
      </c>
      <c r="T94">
        <f>MTA_Daily_Ridership[[#This Row],[Subways: Total Estimated Ridership]]/MTA_Daily_Ridership[[#This Row],[Bridges and Tunnels: Total Traffic]]</f>
        <v>0.89283232114203037</v>
      </c>
    </row>
    <row r="95" spans="1:20" x14ac:dyDescent="0.25">
      <c r="A95" s="1">
        <v>44029</v>
      </c>
      <c r="B95">
        <v>1207265</v>
      </c>
      <c r="C95">
        <v>23</v>
      </c>
      <c r="D95">
        <v>29696</v>
      </c>
      <c r="E95">
        <v>1</v>
      </c>
      <c r="F95">
        <v>64806</v>
      </c>
      <c r="G95">
        <v>20</v>
      </c>
      <c r="H95">
        <v>35414</v>
      </c>
      <c r="I95">
        <v>13</v>
      </c>
      <c r="J95">
        <v>16401</v>
      </c>
      <c r="K95">
        <v>58</v>
      </c>
      <c r="L95">
        <v>819471</v>
      </c>
      <c r="M95">
        <v>85</v>
      </c>
      <c r="N95">
        <v>2427</v>
      </c>
      <c r="O95">
        <v>18</v>
      </c>
      <c r="P95" t="s">
        <v>24</v>
      </c>
      <c r="Q95" t="str">
        <f>_xlfn.IFS(OR(MTA_Daily_Ridership[[#This Row],[Day Name]]="Saturday",MTA_Daily_Ridership[[#This Row],[Day Name]]="Sunday"),"Weekend",TRUE,"Weekday")</f>
        <v>Weekday</v>
      </c>
      <c r="R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2175480</v>
      </c>
      <c r="S95" s="9">
        <f>(MTA_Daily_Ridership[[#This Row],[Subways: % of Comparable Pre-Pandemic Day]]-100)/100</f>
        <v>-0.77</v>
      </c>
      <c r="T95">
        <f>MTA_Daily_Ridership[[#This Row],[Subways: Total Estimated Ridership]]/MTA_Daily_Ridership[[#This Row],[Bridges and Tunnels: Total Traffic]]</f>
        <v>1.4732247999013999</v>
      </c>
    </row>
    <row r="96" spans="1:20" x14ac:dyDescent="0.25">
      <c r="A96" s="1">
        <v>44030</v>
      </c>
      <c r="B96">
        <v>778936</v>
      </c>
      <c r="C96">
        <v>28</v>
      </c>
      <c r="D96">
        <v>14335</v>
      </c>
      <c r="E96">
        <v>1</v>
      </c>
      <c r="F96">
        <v>41235</v>
      </c>
      <c r="G96">
        <v>32</v>
      </c>
      <c r="H96">
        <v>24071</v>
      </c>
      <c r="I96">
        <v>16</v>
      </c>
      <c r="J96">
        <v>9785</v>
      </c>
      <c r="K96">
        <v>62</v>
      </c>
      <c r="L96">
        <v>747444</v>
      </c>
      <c r="M96">
        <v>81</v>
      </c>
      <c r="N96">
        <v>786</v>
      </c>
      <c r="O96">
        <v>15</v>
      </c>
      <c r="P96" t="s">
        <v>26</v>
      </c>
      <c r="Q96" t="str">
        <f>_xlfn.IFS(OR(MTA_Daily_Ridership[[#This Row],[Day Name]]="Saturday",MTA_Daily_Ridership[[#This Row],[Day Name]]="Sunday"),"Weekend",TRUE,"Weekday")</f>
        <v>Weekend</v>
      </c>
      <c r="R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1616592</v>
      </c>
      <c r="S96" s="9">
        <f>(MTA_Daily_Ridership[[#This Row],[Subways: % of Comparable Pre-Pandemic Day]]-100)/100</f>
        <v>-0.72</v>
      </c>
      <c r="T96">
        <f>MTA_Daily_Ridership[[#This Row],[Subways: Total Estimated Ridership]]/MTA_Daily_Ridership[[#This Row],[Bridges and Tunnels: Total Traffic]]</f>
        <v>1.042132922332643</v>
      </c>
    </row>
    <row r="97" spans="1:20" x14ac:dyDescent="0.25">
      <c r="A97" s="1">
        <v>44031</v>
      </c>
      <c r="B97">
        <v>584994</v>
      </c>
      <c r="C97">
        <v>25</v>
      </c>
      <c r="D97">
        <v>9845</v>
      </c>
      <c r="E97">
        <v>1</v>
      </c>
      <c r="F97">
        <v>36429</v>
      </c>
      <c r="G97">
        <v>35</v>
      </c>
      <c r="H97">
        <v>18675</v>
      </c>
      <c r="I97">
        <v>18</v>
      </c>
      <c r="J97">
        <v>7052</v>
      </c>
      <c r="K97">
        <v>43</v>
      </c>
      <c r="L97">
        <v>696110</v>
      </c>
      <c r="M97">
        <v>79</v>
      </c>
      <c r="N97">
        <v>504</v>
      </c>
      <c r="O97">
        <v>14</v>
      </c>
      <c r="P97" t="s">
        <v>27</v>
      </c>
      <c r="Q97" t="str">
        <f>_xlfn.IFS(OR(MTA_Daily_Ridership[[#This Row],[Day Name]]="Saturday",MTA_Daily_Ridership[[#This Row],[Day Name]]="Sunday"),"Weekend",TRUE,"Weekday")</f>
        <v>Weekend</v>
      </c>
      <c r="R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1353609</v>
      </c>
      <c r="S97" s="9">
        <f>(MTA_Daily_Ridership[[#This Row],[Subways: % of Comparable Pre-Pandemic Day]]-100)/100</f>
        <v>-0.75</v>
      </c>
      <c r="T97">
        <f>MTA_Daily_Ridership[[#This Row],[Subways: Total Estimated Ridership]]/MTA_Daily_Ridership[[#This Row],[Bridges and Tunnels: Total Traffic]]</f>
        <v>0.84037580267486456</v>
      </c>
    </row>
    <row r="98" spans="1:20" x14ac:dyDescent="0.25">
      <c r="A98" s="1">
        <v>44032</v>
      </c>
      <c r="B98">
        <v>1156735</v>
      </c>
      <c r="C98">
        <v>22</v>
      </c>
      <c r="D98">
        <v>30196</v>
      </c>
      <c r="E98">
        <v>1</v>
      </c>
      <c r="F98">
        <v>67721</v>
      </c>
      <c r="G98">
        <v>21</v>
      </c>
      <c r="H98">
        <v>32279</v>
      </c>
      <c r="I98">
        <v>11</v>
      </c>
      <c r="J98">
        <v>15957</v>
      </c>
      <c r="K98">
        <v>56</v>
      </c>
      <c r="L98">
        <v>770606</v>
      </c>
      <c r="M98">
        <v>80</v>
      </c>
      <c r="N98">
        <v>2428</v>
      </c>
      <c r="O98">
        <v>18</v>
      </c>
      <c r="P98" t="s">
        <v>25</v>
      </c>
      <c r="Q98" t="str">
        <f>_xlfn.IFS(OR(MTA_Daily_Ridership[[#This Row],[Day Name]]="Saturday",MTA_Daily_Ridership[[#This Row],[Day Name]]="Sunday"),"Weekend",TRUE,"Weekday")</f>
        <v>Weekday</v>
      </c>
      <c r="R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2075922</v>
      </c>
      <c r="S98" s="9">
        <f>(MTA_Daily_Ridership[[#This Row],[Subways: % of Comparable Pre-Pandemic Day]]-100)/100</f>
        <v>-0.78</v>
      </c>
      <c r="T98">
        <f>MTA_Daily_Ridership[[#This Row],[Subways: Total Estimated Ridership]]/MTA_Daily_Ridership[[#This Row],[Bridges and Tunnels: Total Traffic]]</f>
        <v>1.5010718836863455</v>
      </c>
    </row>
    <row r="99" spans="1:20" x14ac:dyDescent="0.25">
      <c r="A99" s="1">
        <v>44036</v>
      </c>
      <c r="B99">
        <v>1218138</v>
      </c>
      <c r="C99">
        <v>23</v>
      </c>
      <c r="D99">
        <v>29987</v>
      </c>
      <c r="E99">
        <v>1</v>
      </c>
      <c r="F99">
        <v>65889</v>
      </c>
      <c r="G99">
        <v>21</v>
      </c>
      <c r="H99">
        <v>36639</v>
      </c>
      <c r="I99">
        <v>13</v>
      </c>
      <c r="J99">
        <v>17311</v>
      </c>
      <c r="K99">
        <v>61</v>
      </c>
      <c r="L99">
        <v>826030</v>
      </c>
      <c r="M99">
        <v>86</v>
      </c>
      <c r="N99">
        <v>2511</v>
      </c>
      <c r="O99">
        <v>18</v>
      </c>
      <c r="P99" t="s">
        <v>24</v>
      </c>
      <c r="Q99" t="str">
        <f>_xlfn.IFS(OR(MTA_Daily_Ridership[[#This Row],[Day Name]]="Saturday",MTA_Daily_Ridership[[#This Row],[Day Name]]="Sunday"),"Weekend",TRUE,"Weekday")</f>
        <v>Weekday</v>
      </c>
      <c r="R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2196505</v>
      </c>
      <c r="S99" s="9">
        <f>(MTA_Daily_Ridership[[#This Row],[Subways: % of Comparable Pre-Pandemic Day]]-100)/100</f>
        <v>-0.77</v>
      </c>
      <c r="T99">
        <f>MTA_Daily_Ridership[[#This Row],[Subways: Total Estimated Ridership]]/MTA_Daily_Ridership[[#This Row],[Bridges and Tunnels: Total Traffic]]</f>
        <v>1.4746897812428119</v>
      </c>
    </row>
    <row r="100" spans="1:20" x14ac:dyDescent="0.25">
      <c r="A100" s="1">
        <v>44037</v>
      </c>
      <c r="B100">
        <v>816604</v>
      </c>
      <c r="C100">
        <v>29</v>
      </c>
      <c r="D100">
        <v>14777</v>
      </c>
      <c r="E100">
        <v>1</v>
      </c>
      <c r="F100">
        <v>43340</v>
      </c>
      <c r="G100">
        <v>34</v>
      </c>
      <c r="H100">
        <v>25173</v>
      </c>
      <c r="I100">
        <v>16</v>
      </c>
      <c r="J100">
        <v>10350</v>
      </c>
      <c r="K100">
        <v>65</v>
      </c>
      <c r="L100">
        <v>769898</v>
      </c>
      <c r="M100">
        <v>83</v>
      </c>
      <c r="N100">
        <v>799</v>
      </c>
      <c r="O100">
        <v>16</v>
      </c>
      <c r="P100" t="s">
        <v>26</v>
      </c>
      <c r="Q100" t="str">
        <f>_xlfn.IFS(OR(MTA_Daily_Ridership[[#This Row],[Day Name]]="Saturday",MTA_Daily_Ridership[[#This Row],[Day Name]]="Sunday"),"Weekend",TRUE,"Weekday")</f>
        <v>Weekend</v>
      </c>
      <c r="R1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1680941</v>
      </c>
      <c r="S100" s="9">
        <f>(MTA_Daily_Ridership[[#This Row],[Subways: % of Comparable Pre-Pandemic Day]]-100)/100</f>
        <v>-0.71</v>
      </c>
      <c r="T100">
        <f>MTA_Daily_Ridership[[#This Row],[Subways: Total Estimated Ridership]]/MTA_Daily_Ridership[[#This Row],[Bridges and Tunnels: Total Traffic]]</f>
        <v>1.0606651790237149</v>
      </c>
    </row>
    <row r="101" spans="1:20" x14ac:dyDescent="0.25">
      <c r="A101" s="1">
        <v>44038</v>
      </c>
      <c r="B101">
        <v>606910</v>
      </c>
      <c r="C101">
        <v>26</v>
      </c>
      <c r="D101">
        <v>9711</v>
      </c>
      <c r="E101">
        <v>1</v>
      </c>
      <c r="F101">
        <v>36164</v>
      </c>
      <c r="G101">
        <v>35</v>
      </c>
      <c r="H101">
        <v>20170</v>
      </c>
      <c r="I101">
        <v>19</v>
      </c>
      <c r="J101">
        <v>7429</v>
      </c>
      <c r="K101">
        <v>45</v>
      </c>
      <c r="L101">
        <v>697533</v>
      </c>
      <c r="M101">
        <v>79</v>
      </c>
      <c r="N101">
        <v>542</v>
      </c>
      <c r="O101">
        <v>15</v>
      </c>
      <c r="P101" t="s">
        <v>27</v>
      </c>
      <c r="Q101" t="str">
        <f>_xlfn.IFS(OR(MTA_Daily_Ridership[[#This Row],[Day Name]]="Saturday",MTA_Daily_Ridership[[#This Row],[Day Name]]="Sunday"),"Weekend",TRUE,"Weekday")</f>
        <v>Weekend</v>
      </c>
      <c r="R1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1378459</v>
      </c>
      <c r="S101" s="9">
        <f>(MTA_Daily_Ridership[[#This Row],[Subways: % of Comparable Pre-Pandemic Day]]-100)/100</f>
        <v>-0.74</v>
      </c>
      <c r="T101">
        <f>MTA_Daily_Ridership[[#This Row],[Subways: Total Estimated Ridership]]/MTA_Daily_Ridership[[#This Row],[Bridges and Tunnels: Total Traffic]]</f>
        <v>0.87008069869095794</v>
      </c>
    </row>
    <row r="102" spans="1:20" x14ac:dyDescent="0.25">
      <c r="A102" s="1">
        <v>44043</v>
      </c>
      <c r="B102">
        <v>1258539</v>
      </c>
      <c r="C102">
        <v>24</v>
      </c>
      <c r="D102">
        <v>29917</v>
      </c>
      <c r="E102">
        <v>1</v>
      </c>
      <c r="F102">
        <v>67648</v>
      </c>
      <c r="G102">
        <v>21</v>
      </c>
      <c r="H102">
        <v>38040</v>
      </c>
      <c r="I102">
        <v>13</v>
      </c>
      <c r="J102">
        <v>17654</v>
      </c>
      <c r="K102">
        <v>62</v>
      </c>
      <c r="L102">
        <v>859774</v>
      </c>
      <c r="M102">
        <v>89</v>
      </c>
      <c r="N102">
        <v>2429</v>
      </c>
      <c r="O102">
        <v>18</v>
      </c>
      <c r="P102" t="s">
        <v>24</v>
      </c>
      <c r="Q102" t="str">
        <f>_xlfn.IFS(OR(MTA_Daily_Ridership[[#This Row],[Day Name]]="Saturday",MTA_Daily_Ridership[[#This Row],[Day Name]]="Sunday"),"Weekend",TRUE,"Weekday")</f>
        <v>Weekday</v>
      </c>
      <c r="R1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2274001</v>
      </c>
      <c r="S102" s="9">
        <f>(MTA_Daily_Ridership[[#This Row],[Subways: % of Comparable Pre-Pandemic Day]]-100)/100</f>
        <v>-0.76</v>
      </c>
      <c r="T102">
        <f>MTA_Daily_Ridership[[#This Row],[Subways: Total Estimated Ridership]]/MTA_Daily_Ridership[[#This Row],[Bridges and Tunnels: Total Traffic]]</f>
        <v>1.4638021154396388</v>
      </c>
    </row>
    <row r="103" spans="1:20" x14ac:dyDescent="0.25">
      <c r="A103" s="1">
        <v>44044</v>
      </c>
      <c r="B103">
        <v>842468</v>
      </c>
      <c r="C103">
        <v>29</v>
      </c>
      <c r="D103">
        <v>16087</v>
      </c>
      <c r="E103">
        <v>1</v>
      </c>
      <c r="F103">
        <v>44405</v>
      </c>
      <c r="G103">
        <v>33</v>
      </c>
      <c r="H103">
        <v>26261</v>
      </c>
      <c r="I103">
        <v>17</v>
      </c>
      <c r="J103">
        <v>10685</v>
      </c>
      <c r="K103">
        <v>64</v>
      </c>
      <c r="L103">
        <v>799744</v>
      </c>
      <c r="M103">
        <v>83</v>
      </c>
      <c r="N103">
        <v>904</v>
      </c>
      <c r="O103">
        <v>19</v>
      </c>
      <c r="P103" t="s">
        <v>26</v>
      </c>
      <c r="Q103" t="str">
        <f>_xlfn.IFS(OR(MTA_Daily_Ridership[[#This Row],[Day Name]]="Saturday",MTA_Daily_Ridership[[#This Row],[Day Name]]="Sunday"),"Weekend",TRUE,"Weekday")</f>
        <v>Weekend</v>
      </c>
      <c r="R1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1740554</v>
      </c>
      <c r="S103" s="9">
        <f>(MTA_Daily_Ridership[[#This Row],[Subways: % of Comparable Pre-Pandemic Day]]-100)/100</f>
        <v>-0.71</v>
      </c>
      <c r="T103">
        <f>MTA_Daily_Ridership[[#This Row],[Subways: Total Estimated Ridership]]/MTA_Daily_Ridership[[#This Row],[Bridges and Tunnels: Total Traffic]]</f>
        <v>1.0534220950704225</v>
      </c>
    </row>
    <row r="104" spans="1:20" x14ac:dyDescent="0.25">
      <c r="A104" s="1">
        <v>44045</v>
      </c>
      <c r="B104">
        <v>590060</v>
      </c>
      <c r="C104">
        <v>25</v>
      </c>
      <c r="D104">
        <v>9874</v>
      </c>
      <c r="E104">
        <v>1</v>
      </c>
      <c r="F104">
        <v>30502</v>
      </c>
      <c r="G104">
        <v>29</v>
      </c>
      <c r="H104">
        <v>17885</v>
      </c>
      <c r="I104">
        <v>17</v>
      </c>
      <c r="J104">
        <v>7431</v>
      </c>
      <c r="K104">
        <v>41</v>
      </c>
      <c r="L104">
        <v>648735</v>
      </c>
      <c r="M104">
        <v>70</v>
      </c>
      <c r="N104">
        <v>615</v>
      </c>
      <c r="O104">
        <v>17</v>
      </c>
      <c r="P104" t="s">
        <v>27</v>
      </c>
      <c r="Q104" t="str">
        <f>_xlfn.IFS(OR(MTA_Daily_Ridership[[#This Row],[Day Name]]="Saturday",MTA_Daily_Ridership[[#This Row],[Day Name]]="Sunday"),"Weekend",TRUE,"Weekday")</f>
        <v>Weekend</v>
      </c>
      <c r="R1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1305102</v>
      </c>
      <c r="S104" s="9">
        <f>(MTA_Daily_Ridership[[#This Row],[Subways: % of Comparable Pre-Pandemic Day]]-100)/100</f>
        <v>-0.75</v>
      </c>
      <c r="T104">
        <f>MTA_Daily_Ridership[[#This Row],[Subways: Total Estimated Ridership]]/MTA_Daily_Ridership[[#This Row],[Bridges and Tunnels: Total Traffic]]</f>
        <v>0.90955474885739174</v>
      </c>
    </row>
    <row r="105" spans="1:20" x14ac:dyDescent="0.25">
      <c r="A105" s="1">
        <v>44047</v>
      </c>
      <c r="B105">
        <v>1027187</v>
      </c>
      <c r="C105">
        <v>20</v>
      </c>
      <c r="D105">
        <v>29426</v>
      </c>
      <c r="E105">
        <v>1</v>
      </c>
      <c r="F105">
        <v>36835</v>
      </c>
      <c r="G105">
        <v>12</v>
      </c>
      <c r="H105">
        <v>22286</v>
      </c>
      <c r="I105">
        <v>8</v>
      </c>
      <c r="J105">
        <v>14924</v>
      </c>
      <c r="K105">
        <v>53</v>
      </c>
      <c r="L105">
        <v>577415</v>
      </c>
      <c r="M105">
        <v>59</v>
      </c>
      <c r="N105">
        <v>1499</v>
      </c>
      <c r="O105">
        <v>11</v>
      </c>
      <c r="P105" t="s">
        <v>23</v>
      </c>
      <c r="Q105" t="str">
        <f>_xlfn.IFS(OR(MTA_Daily_Ridership[[#This Row],[Day Name]]="Saturday",MTA_Daily_Ridership[[#This Row],[Day Name]]="Sunday"),"Weekend",TRUE,"Weekday")</f>
        <v>Weekday</v>
      </c>
      <c r="R1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1709572</v>
      </c>
      <c r="S105" s="9">
        <f>(MTA_Daily_Ridership[[#This Row],[Subways: % of Comparable Pre-Pandemic Day]]-100)/100</f>
        <v>-0.8</v>
      </c>
      <c r="T105">
        <f>MTA_Daily_Ridership[[#This Row],[Subways: Total Estimated Ridership]]/MTA_Daily_Ridership[[#This Row],[Bridges and Tunnels: Total Traffic]]</f>
        <v>1.7789406232952036</v>
      </c>
    </row>
    <row r="106" spans="1:20" x14ac:dyDescent="0.25">
      <c r="A106" s="1">
        <v>44051</v>
      </c>
      <c r="B106">
        <v>833287</v>
      </c>
      <c r="C106">
        <v>28</v>
      </c>
      <c r="D106">
        <v>15143</v>
      </c>
      <c r="E106">
        <v>1</v>
      </c>
      <c r="F106">
        <v>41729</v>
      </c>
      <c r="G106">
        <v>31</v>
      </c>
      <c r="H106">
        <v>23513</v>
      </c>
      <c r="I106">
        <v>15</v>
      </c>
      <c r="J106">
        <v>10613</v>
      </c>
      <c r="K106">
        <v>64</v>
      </c>
      <c r="L106">
        <v>730738</v>
      </c>
      <c r="M106">
        <v>76</v>
      </c>
      <c r="N106">
        <v>806</v>
      </c>
      <c r="O106">
        <v>17</v>
      </c>
      <c r="P106" t="s">
        <v>26</v>
      </c>
      <c r="Q106" t="str">
        <f>_xlfn.IFS(OR(MTA_Daily_Ridership[[#This Row],[Day Name]]="Saturday",MTA_Daily_Ridership[[#This Row],[Day Name]]="Sunday"),"Weekend",TRUE,"Weekday")</f>
        <v>Weekend</v>
      </c>
      <c r="R1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1655829</v>
      </c>
      <c r="S106" s="9">
        <f>(MTA_Daily_Ridership[[#This Row],[Subways: % of Comparable Pre-Pandemic Day]]-100)/100</f>
        <v>-0.72</v>
      </c>
      <c r="T106">
        <f>MTA_Daily_Ridership[[#This Row],[Subways: Total Estimated Ridership]]/MTA_Daily_Ridership[[#This Row],[Bridges and Tunnels: Total Traffic]]</f>
        <v>1.1403362080526809</v>
      </c>
    </row>
    <row r="107" spans="1:20" x14ac:dyDescent="0.25">
      <c r="A107" s="1">
        <v>44052</v>
      </c>
      <c r="B107">
        <v>662993</v>
      </c>
      <c r="C107">
        <v>28</v>
      </c>
      <c r="D107">
        <v>11534</v>
      </c>
      <c r="E107">
        <v>1</v>
      </c>
      <c r="F107">
        <v>37616</v>
      </c>
      <c r="G107">
        <v>36</v>
      </c>
      <c r="H107">
        <v>20503</v>
      </c>
      <c r="I107">
        <v>20</v>
      </c>
      <c r="J107">
        <v>8287</v>
      </c>
      <c r="K107">
        <v>46</v>
      </c>
      <c r="L107">
        <v>744618</v>
      </c>
      <c r="M107">
        <v>81</v>
      </c>
      <c r="N107">
        <v>649</v>
      </c>
      <c r="O107">
        <v>18</v>
      </c>
      <c r="P107" t="s">
        <v>27</v>
      </c>
      <c r="Q107" t="str">
        <f>_xlfn.IFS(OR(MTA_Daily_Ridership[[#This Row],[Day Name]]="Saturday",MTA_Daily_Ridership[[#This Row],[Day Name]]="Sunday"),"Weekend",TRUE,"Weekday")</f>
        <v>Weekend</v>
      </c>
      <c r="R1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1486200</v>
      </c>
      <c r="S107" s="9">
        <f>(MTA_Daily_Ridership[[#This Row],[Subways: % of Comparable Pre-Pandemic Day]]-100)/100</f>
        <v>-0.72</v>
      </c>
      <c r="T107">
        <f>MTA_Daily_Ridership[[#This Row],[Subways: Total Estimated Ridership]]/MTA_Daily_Ridership[[#This Row],[Bridges and Tunnels: Total Traffic]]</f>
        <v>0.89038003378913755</v>
      </c>
    </row>
    <row r="108" spans="1:20" x14ac:dyDescent="0.25">
      <c r="A108" s="1">
        <v>44058</v>
      </c>
      <c r="B108">
        <v>860789</v>
      </c>
      <c r="C108">
        <v>29</v>
      </c>
      <c r="D108">
        <v>15522</v>
      </c>
      <c r="E108">
        <v>1</v>
      </c>
      <c r="F108">
        <v>46806</v>
      </c>
      <c r="G108">
        <v>35</v>
      </c>
      <c r="H108">
        <v>27677</v>
      </c>
      <c r="I108">
        <v>18</v>
      </c>
      <c r="J108">
        <v>11487</v>
      </c>
      <c r="K108">
        <v>69</v>
      </c>
      <c r="L108">
        <v>804345</v>
      </c>
      <c r="M108">
        <v>84</v>
      </c>
      <c r="N108">
        <v>974</v>
      </c>
      <c r="O108">
        <v>21</v>
      </c>
      <c r="P108" t="s">
        <v>26</v>
      </c>
      <c r="Q108" t="str">
        <f>_xlfn.IFS(OR(MTA_Daily_Ridership[[#This Row],[Day Name]]="Saturday",MTA_Daily_Ridership[[#This Row],[Day Name]]="Sunday"),"Weekend",TRUE,"Weekday")</f>
        <v>Weekend</v>
      </c>
      <c r="R1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1767600</v>
      </c>
      <c r="S108" s="9">
        <f>(MTA_Daily_Ridership[[#This Row],[Subways: % of Comparable Pre-Pandemic Day]]-100)/100</f>
        <v>-0.71</v>
      </c>
      <c r="T108">
        <f>MTA_Daily_Ridership[[#This Row],[Subways: Total Estimated Ridership]]/MTA_Daily_Ridership[[#This Row],[Bridges and Tunnels: Total Traffic]]</f>
        <v>1.0701738681784558</v>
      </c>
    </row>
    <row r="109" spans="1:20" x14ac:dyDescent="0.25">
      <c r="A109" s="1">
        <v>44059</v>
      </c>
      <c r="B109">
        <v>554451</v>
      </c>
      <c r="C109">
        <v>23</v>
      </c>
      <c r="D109">
        <v>8603</v>
      </c>
      <c r="E109">
        <v>1</v>
      </c>
      <c r="F109">
        <v>29858</v>
      </c>
      <c r="G109">
        <v>29</v>
      </c>
      <c r="H109">
        <v>18164</v>
      </c>
      <c r="I109">
        <v>17</v>
      </c>
      <c r="J109">
        <v>7902</v>
      </c>
      <c r="K109">
        <v>44</v>
      </c>
      <c r="L109">
        <v>620685</v>
      </c>
      <c r="M109">
        <v>67</v>
      </c>
      <c r="N109">
        <v>529</v>
      </c>
      <c r="O109">
        <v>15</v>
      </c>
      <c r="P109" t="s">
        <v>27</v>
      </c>
      <c r="Q109" t="str">
        <f>_xlfn.IFS(OR(MTA_Daily_Ridership[[#This Row],[Day Name]]="Saturday",MTA_Daily_Ridership[[#This Row],[Day Name]]="Sunday"),"Weekend",TRUE,"Weekday")</f>
        <v>Weekend</v>
      </c>
      <c r="R1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1240192</v>
      </c>
      <c r="S109" s="9">
        <f>(MTA_Daily_Ridership[[#This Row],[Subways: % of Comparable Pre-Pandemic Day]]-100)/100</f>
        <v>-0.77</v>
      </c>
      <c r="T109">
        <f>MTA_Daily_Ridership[[#This Row],[Subways: Total Estimated Ridership]]/MTA_Daily_Ridership[[#This Row],[Bridges and Tunnels: Total Traffic]]</f>
        <v>0.89328886633316418</v>
      </c>
    </row>
    <row r="110" spans="1:20" x14ac:dyDescent="0.25">
      <c r="A110" s="1">
        <v>44065</v>
      </c>
      <c r="B110">
        <v>882522</v>
      </c>
      <c r="C110">
        <v>30</v>
      </c>
      <c r="D110">
        <v>13705</v>
      </c>
      <c r="E110">
        <v>1</v>
      </c>
      <c r="F110">
        <v>49095</v>
      </c>
      <c r="G110">
        <v>37</v>
      </c>
      <c r="H110">
        <v>27784</v>
      </c>
      <c r="I110">
        <v>18</v>
      </c>
      <c r="J110">
        <v>11456</v>
      </c>
      <c r="K110">
        <v>69</v>
      </c>
      <c r="L110">
        <v>812307</v>
      </c>
      <c r="M110">
        <v>85</v>
      </c>
      <c r="N110">
        <v>871</v>
      </c>
      <c r="O110">
        <v>18</v>
      </c>
      <c r="P110" t="s">
        <v>26</v>
      </c>
      <c r="Q110" t="str">
        <f>_xlfn.IFS(OR(MTA_Daily_Ridership[[#This Row],[Day Name]]="Saturday",MTA_Daily_Ridership[[#This Row],[Day Name]]="Sunday"),"Weekend",TRUE,"Weekday")</f>
        <v>Weekend</v>
      </c>
      <c r="R1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1797740</v>
      </c>
      <c r="S110" s="9">
        <f>(MTA_Daily_Ridership[[#This Row],[Subways: % of Comparable Pre-Pandemic Day]]-100)/100</f>
        <v>-0.7</v>
      </c>
      <c r="T110">
        <f>MTA_Daily_Ridership[[#This Row],[Subways: Total Estimated Ridership]]/MTA_Daily_Ridership[[#This Row],[Bridges and Tunnels: Total Traffic]]</f>
        <v>1.0864389941241428</v>
      </c>
    </row>
    <row r="111" spans="1:20" x14ac:dyDescent="0.25">
      <c r="A111" s="1">
        <v>44066</v>
      </c>
      <c r="B111">
        <v>671560</v>
      </c>
      <c r="C111">
        <v>28</v>
      </c>
      <c r="D111">
        <v>9698</v>
      </c>
      <c r="E111">
        <v>1</v>
      </c>
      <c r="F111">
        <v>37891</v>
      </c>
      <c r="G111">
        <v>36</v>
      </c>
      <c r="H111">
        <v>22496</v>
      </c>
      <c r="I111">
        <v>22</v>
      </c>
      <c r="J111">
        <v>8297</v>
      </c>
      <c r="K111">
        <v>46</v>
      </c>
      <c r="L111">
        <v>737096</v>
      </c>
      <c r="M111">
        <v>80</v>
      </c>
      <c r="N111">
        <v>633</v>
      </c>
      <c r="O111">
        <v>18</v>
      </c>
      <c r="P111" t="s">
        <v>27</v>
      </c>
      <c r="Q111" t="str">
        <f>_xlfn.IFS(OR(MTA_Daily_Ridership[[#This Row],[Day Name]]="Saturday",MTA_Daily_Ridership[[#This Row],[Day Name]]="Sunday"),"Weekend",TRUE,"Weekday")</f>
        <v>Weekend</v>
      </c>
      <c r="R1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1487671</v>
      </c>
      <c r="S111" s="9">
        <f>(MTA_Daily_Ridership[[#This Row],[Subways: % of Comparable Pre-Pandemic Day]]-100)/100</f>
        <v>-0.72</v>
      </c>
      <c r="T111">
        <f>MTA_Daily_Ridership[[#This Row],[Subways: Total Estimated Ridership]]/MTA_Daily_Ridership[[#This Row],[Bridges and Tunnels: Total Traffic]]</f>
        <v>0.91108892193147162</v>
      </c>
    </row>
    <row r="112" spans="1:20" x14ac:dyDescent="0.25">
      <c r="A112" s="1">
        <v>44072</v>
      </c>
      <c r="B112">
        <v>773667</v>
      </c>
      <c r="C112">
        <v>26</v>
      </c>
      <c r="D112">
        <v>14035</v>
      </c>
      <c r="E112">
        <v>1</v>
      </c>
      <c r="F112">
        <v>37641</v>
      </c>
      <c r="G112">
        <v>28</v>
      </c>
      <c r="H112">
        <v>22234</v>
      </c>
      <c r="I112">
        <v>15</v>
      </c>
      <c r="J112">
        <v>9814</v>
      </c>
      <c r="K112">
        <v>59</v>
      </c>
      <c r="L112">
        <v>645955</v>
      </c>
      <c r="M112">
        <v>67</v>
      </c>
      <c r="N112">
        <v>798</v>
      </c>
      <c r="O112">
        <v>17</v>
      </c>
      <c r="P112" t="s">
        <v>26</v>
      </c>
      <c r="Q112" t="str">
        <f>_xlfn.IFS(OR(MTA_Daily_Ridership[[#This Row],[Day Name]]="Saturday",MTA_Daily_Ridership[[#This Row],[Day Name]]="Sunday"),"Weekend",TRUE,"Weekday")</f>
        <v>Weekend</v>
      </c>
      <c r="R1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1504144</v>
      </c>
      <c r="S112" s="9">
        <f>(MTA_Daily_Ridership[[#This Row],[Subways: % of Comparable Pre-Pandemic Day]]-100)/100</f>
        <v>-0.74</v>
      </c>
      <c r="T112">
        <f>MTA_Daily_Ridership[[#This Row],[Subways: Total Estimated Ridership]]/MTA_Daily_Ridership[[#This Row],[Bridges and Tunnels: Total Traffic]]</f>
        <v>1.1977103668212181</v>
      </c>
    </row>
    <row r="113" spans="1:20" x14ac:dyDescent="0.25">
      <c r="A113" s="1">
        <v>44073</v>
      </c>
      <c r="B113">
        <v>748061</v>
      </c>
      <c r="C113">
        <v>31</v>
      </c>
      <c r="D113">
        <v>16027</v>
      </c>
      <c r="E113">
        <v>1</v>
      </c>
      <c r="F113">
        <v>45147</v>
      </c>
      <c r="G113">
        <v>43</v>
      </c>
      <c r="H113">
        <v>26520</v>
      </c>
      <c r="I113">
        <v>26</v>
      </c>
      <c r="J113">
        <v>9752</v>
      </c>
      <c r="K113">
        <v>54</v>
      </c>
      <c r="L113">
        <v>805095</v>
      </c>
      <c r="M113">
        <v>87</v>
      </c>
      <c r="N113">
        <v>825</v>
      </c>
      <c r="O113">
        <v>23</v>
      </c>
      <c r="P113" t="s">
        <v>27</v>
      </c>
      <c r="Q113" t="str">
        <f>_xlfn.IFS(OR(MTA_Daily_Ridership[[#This Row],[Day Name]]="Saturday",MTA_Daily_Ridership[[#This Row],[Day Name]]="Sunday"),"Weekend",TRUE,"Weekday")</f>
        <v>Weekend</v>
      </c>
      <c r="R1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1651427</v>
      </c>
      <c r="S113" s="9">
        <f>(MTA_Daily_Ridership[[#This Row],[Subways: % of Comparable Pre-Pandemic Day]]-100)/100</f>
        <v>-0.69</v>
      </c>
      <c r="T113">
        <f>MTA_Daily_Ridership[[#This Row],[Subways: Total Estimated Ridership]]/MTA_Daily_Ridership[[#This Row],[Bridges and Tunnels: Total Traffic]]</f>
        <v>0.92915867071587821</v>
      </c>
    </row>
    <row r="114" spans="1:20" x14ac:dyDescent="0.25">
      <c r="A114" s="1">
        <v>44387</v>
      </c>
      <c r="B114">
        <v>1781717</v>
      </c>
      <c r="C114">
        <v>63</v>
      </c>
      <c r="D114">
        <v>855908</v>
      </c>
      <c r="E114">
        <v>63</v>
      </c>
      <c r="F114">
        <v>72964</v>
      </c>
      <c r="G114">
        <v>57</v>
      </c>
      <c r="H114">
        <v>64429</v>
      </c>
      <c r="I114">
        <v>42</v>
      </c>
      <c r="J114">
        <v>14518</v>
      </c>
      <c r="K114">
        <v>91</v>
      </c>
      <c r="L114">
        <v>925950</v>
      </c>
      <c r="M114">
        <v>100</v>
      </c>
      <c r="N114">
        <v>2204</v>
      </c>
      <c r="O114">
        <v>43</v>
      </c>
      <c r="P114" t="s">
        <v>26</v>
      </c>
      <c r="Q114" t="str">
        <f>_xlfn.IFS(OR(MTA_Daily_Ridership[[#This Row],[Day Name]]="Saturday",MTA_Daily_Ridership[[#This Row],[Day Name]]="Sunday"),"Weekend",TRUE,"Weekday")</f>
        <v>Weekend</v>
      </c>
      <c r="R1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3717690</v>
      </c>
      <c r="S114" s="9">
        <f>(MTA_Daily_Ridership[[#This Row],[Subways: % of Comparable Pre-Pandemic Day]]-100)/100</f>
        <v>-0.37</v>
      </c>
      <c r="T114">
        <f>MTA_Daily_Ridership[[#This Row],[Subways: Total Estimated Ridership]]/MTA_Daily_Ridership[[#This Row],[Bridges and Tunnels: Total Traffic]]</f>
        <v>1.9242043306874022</v>
      </c>
    </row>
    <row r="115" spans="1:20" x14ac:dyDescent="0.25">
      <c r="A115" s="1">
        <v>44401</v>
      </c>
      <c r="B115">
        <v>1852402</v>
      </c>
      <c r="C115">
        <v>66</v>
      </c>
      <c r="D115">
        <v>856250</v>
      </c>
      <c r="E115">
        <v>63</v>
      </c>
      <c r="F115">
        <v>84852</v>
      </c>
      <c r="G115">
        <v>66</v>
      </c>
      <c r="H115">
        <v>68579</v>
      </c>
      <c r="I115">
        <v>44</v>
      </c>
      <c r="J115">
        <v>14042</v>
      </c>
      <c r="K115">
        <v>88</v>
      </c>
      <c r="L115">
        <v>950568</v>
      </c>
      <c r="M115">
        <v>103</v>
      </c>
      <c r="N115">
        <v>0</v>
      </c>
      <c r="O115">
        <v>0</v>
      </c>
      <c r="P115" t="s">
        <v>26</v>
      </c>
      <c r="Q115" t="str">
        <f>_xlfn.IFS(OR(MTA_Daily_Ridership[[#This Row],[Day Name]]="Saturday",MTA_Daily_Ridership[[#This Row],[Day Name]]="Sunday"),"Weekend",TRUE,"Weekday")</f>
        <v>Weekend</v>
      </c>
      <c r="R1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3826693</v>
      </c>
      <c r="S115" s="9">
        <f>(MTA_Daily_Ridership[[#This Row],[Subways: % of Comparable Pre-Pandemic Day]]-100)/100</f>
        <v>-0.34</v>
      </c>
      <c r="T115">
        <f>MTA_Daily_Ridership[[#This Row],[Subways: Total Estimated Ridership]]/MTA_Daily_Ridership[[#This Row],[Bridges and Tunnels: Total Traffic]]</f>
        <v>1.9487317056749227</v>
      </c>
    </row>
    <row r="116" spans="1:20" x14ac:dyDescent="0.25">
      <c r="A116" s="1">
        <v>44411</v>
      </c>
      <c r="B116">
        <v>2483802</v>
      </c>
      <c r="C116">
        <v>48</v>
      </c>
      <c r="D116">
        <v>1262043</v>
      </c>
      <c r="E116">
        <v>63</v>
      </c>
      <c r="F116">
        <v>123949</v>
      </c>
      <c r="G116">
        <v>40</v>
      </c>
      <c r="H116">
        <v>103249</v>
      </c>
      <c r="I116">
        <v>38</v>
      </c>
      <c r="J116">
        <v>22828</v>
      </c>
      <c r="K116">
        <v>82</v>
      </c>
      <c r="L116">
        <v>904753</v>
      </c>
      <c r="M116">
        <v>93</v>
      </c>
      <c r="N116">
        <v>5262</v>
      </c>
      <c r="O116">
        <v>39</v>
      </c>
      <c r="P116" t="s">
        <v>23</v>
      </c>
      <c r="Q116" t="str">
        <f>_xlfn.IFS(OR(MTA_Daily_Ridership[[#This Row],[Day Name]]="Saturday",MTA_Daily_Ridership[[#This Row],[Day Name]]="Sunday"),"Weekend",TRUE,"Weekday")</f>
        <v>Weekday</v>
      </c>
      <c r="R1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4905886</v>
      </c>
      <c r="S116" s="9">
        <f>(MTA_Daily_Ridership[[#This Row],[Subways: % of Comparable Pre-Pandemic Day]]-100)/100</f>
        <v>-0.52</v>
      </c>
      <c r="T116">
        <f>MTA_Daily_Ridership[[#This Row],[Subways: Total Estimated Ridership]]/MTA_Daily_Ridership[[#This Row],[Bridges and Tunnels: Total Traffic]]</f>
        <v>2.7452818614583205</v>
      </c>
    </row>
    <row r="117" spans="1:20" x14ac:dyDescent="0.25">
      <c r="A117" s="1">
        <v>44451</v>
      </c>
      <c r="B117">
        <v>1589976</v>
      </c>
      <c r="C117">
        <v>62</v>
      </c>
      <c r="D117">
        <v>694561</v>
      </c>
      <c r="E117">
        <v>63</v>
      </c>
      <c r="F117">
        <v>77028</v>
      </c>
      <c r="G117">
        <v>78</v>
      </c>
      <c r="H117">
        <v>58979</v>
      </c>
      <c r="I117">
        <v>56</v>
      </c>
      <c r="J117">
        <v>12239</v>
      </c>
      <c r="K117">
        <v>71</v>
      </c>
      <c r="L117">
        <v>899864</v>
      </c>
      <c r="M117">
        <v>102</v>
      </c>
      <c r="N117">
        <v>1679</v>
      </c>
      <c r="O117">
        <v>57</v>
      </c>
      <c r="P117" t="s">
        <v>27</v>
      </c>
      <c r="Q117" t="str">
        <f>_xlfn.IFS(OR(MTA_Daily_Ridership[[#This Row],[Day Name]]="Saturday",MTA_Daily_Ridership[[#This Row],[Day Name]]="Sunday"),"Weekend",TRUE,"Weekday")</f>
        <v>Weekend</v>
      </c>
      <c r="R1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3334326</v>
      </c>
      <c r="S117" s="9">
        <f>(MTA_Daily_Ridership[[#This Row],[Subways: % of Comparable Pre-Pandemic Day]]-100)/100</f>
        <v>-0.38</v>
      </c>
      <c r="T117">
        <f>MTA_Daily_Ridership[[#This Row],[Subways: Total Estimated Ridership]]/MTA_Daily_Ridership[[#This Row],[Bridges and Tunnels: Total Traffic]]</f>
        <v>1.7669069992798911</v>
      </c>
    </row>
    <row r="118" spans="1:20" x14ac:dyDescent="0.25">
      <c r="A118" s="1">
        <v>44456</v>
      </c>
      <c r="B118">
        <v>3028545</v>
      </c>
      <c r="C118">
        <v>52</v>
      </c>
      <c r="D118">
        <v>1456201</v>
      </c>
      <c r="E118">
        <v>63</v>
      </c>
      <c r="F118">
        <v>142120</v>
      </c>
      <c r="G118">
        <v>43</v>
      </c>
      <c r="H118">
        <v>119349</v>
      </c>
      <c r="I118">
        <v>41</v>
      </c>
      <c r="J118">
        <v>23282</v>
      </c>
      <c r="K118">
        <v>78</v>
      </c>
      <c r="L118">
        <v>982085</v>
      </c>
      <c r="M118">
        <v>103</v>
      </c>
      <c r="N118">
        <v>6131</v>
      </c>
      <c r="O118">
        <v>36</v>
      </c>
      <c r="P118" t="s">
        <v>24</v>
      </c>
      <c r="Q118" t="str">
        <f>_xlfn.IFS(OR(MTA_Daily_Ridership[[#This Row],[Day Name]]="Saturday",MTA_Daily_Ridership[[#This Row],[Day Name]]="Sunday"),"Weekend",TRUE,"Weekday")</f>
        <v>Weekday</v>
      </c>
      <c r="R1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5757713</v>
      </c>
      <c r="S118" s="9">
        <f>(MTA_Daily_Ridership[[#This Row],[Subways: % of Comparable Pre-Pandemic Day]]-100)/100</f>
        <v>-0.48</v>
      </c>
      <c r="T118">
        <f>MTA_Daily_Ridership[[#This Row],[Subways: Total Estimated Ridership]]/MTA_Daily_Ridership[[#This Row],[Bridges and Tunnels: Total Traffic]]</f>
        <v>3.0837911178767623</v>
      </c>
    </row>
    <row r="119" spans="1:20" x14ac:dyDescent="0.25">
      <c r="A119" s="1">
        <v>44463</v>
      </c>
      <c r="B119">
        <v>3121747</v>
      </c>
      <c r="C119">
        <v>54</v>
      </c>
      <c r="D119">
        <v>1469705</v>
      </c>
      <c r="E119">
        <v>63</v>
      </c>
      <c r="F119">
        <v>142827</v>
      </c>
      <c r="G119">
        <v>44</v>
      </c>
      <c r="H119">
        <v>116730</v>
      </c>
      <c r="I119">
        <v>40</v>
      </c>
      <c r="J119">
        <v>21941</v>
      </c>
      <c r="K119">
        <v>74</v>
      </c>
      <c r="L119">
        <v>986694</v>
      </c>
      <c r="M119">
        <v>104</v>
      </c>
      <c r="N119">
        <v>6294</v>
      </c>
      <c r="O119">
        <v>37</v>
      </c>
      <c r="P119" t="s">
        <v>24</v>
      </c>
      <c r="Q119" t="str">
        <f>_xlfn.IFS(OR(MTA_Daily_Ridership[[#This Row],[Day Name]]="Saturday",MTA_Daily_Ridership[[#This Row],[Day Name]]="Sunday"),"Weekend",TRUE,"Weekday")</f>
        <v>Weekday</v>
      </c>
      <c r="R1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5865938</v>
      </c>
      <c r="S119" s="9">
        <f>(MTA_Daily_Ridership[[#This Row],[Subways: % of Comparable Pre-Pandemic Day]]-100)/100</f>
        <v>-0.46</v>
      </c>
      <c r="T119">
        <f>MTA_Daily_Ridership[[#This Row],[Subways: Total Estimated Ridership]]/MTA_Daily_Ridership[[#This Row],[Bridges and Tunnels: Total Traffic]]</f>
        <v>3.1638451232094247</v>
      </c>
    </row>
    <row r="120" spans="1:20" x14ac:dyDescent="0.25">
      <c r="A120" s="1">
        <v>44467</v>
      </c>
      <c r="B120">
        <v>2927715</v>
      </c>
      <c r="C120">
        <v>51</v>
      </c>
      <c r="D120">
        <v>1457421</v>
      </c>
      <c r="E120">
        <v>63</v>
      </c>
      <c r="F120">
        <v>141188</v>
      </c>
      <c r="G120">
        <v>43</v>
      </c>
      <c r="H120">
        <v>118253</v>
      </c>
      <c r="I120">
        <v>41</v>
      </c>
      <c r="J120">
        <v>21727</v>
      </c>
      <c r="K120">
        <v>73</v>
      </c>
      <c r="L120">
        <v>831192</v>
      </c>
      <c r="M120">
        <v>87</v>
      </c>
      <c r="N120">
        <v>6827</v>
      </c>
      <c r="O120">
        <v>40</v>
      </c>
      <c r="P120" t="s">
        <v>23</v>
      </c>
      <c r="Q120" t="str">
        <f>_xlfn.IFS(OR(MTA_Daily_Ridership[[#This Row],[Day Name]]="Saturday",MTA_Daily_Ridership[[#This Row],[Day Name]]="Sunday"),"Weekend",TRUE,"Weekday")</f>
        <v>Weekday</v>
      </c>
      <c r="R1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5504323</v>
      </c>
      <c r="S120" s="9">
        <f>(MTA_Daily_Ridership[[#This Row],[Subways: % of Comparable Pre-Pandemic Day]]-100)/100</f>
        <v>-0.49</v>
      </c>
      <c r="T120">
        <f>MTA_Daily_Ridership[[#This Row],[Subways: Total Estimated Ridership]]/MTA_Daily_Ridership[[#This Row],[Bridges and Tunnels: Total Traffic]]</f>
        <v>3.5223089250137152</v>
      </c>
    </row>
    <row r="121" spans="1:20" x14ac:dyDescent="0.25">
      <c r="A121" s="1">
        <v>44471</v>
      </c>
      <c r="B121">
        <v>2063660</v>
      </c>
      <c r="C121">
        <v>62</v>
      </c>
      <c r="D121">
        <v>883902</v>
      </c>
      <c r="E121">
        <v>63</v>
      </c>
      <c r="F121">
        <v>86563</v>
      </c>
      <c r="G121">
        <v>76</v>
      </c>
      <c r="H121">
        <v>80946</v>
      </c>
      <c r="I121">
        <v>53</v>
      </c>
      <c r="J121">
        <v>14145</v>
      </c>
      <c r="K121">
        <v>80</v>
      </c>
      <c r="L121">
        <v>923455</v>
      </c>
      <c r="M121">
        <v>98</v>
      </c>
      <c r="N121">
        <v>2562</v>
      </c>
      <c r="O121">
        <v>56</v>
      </c>
      <c r="P121" t="s">
        <v>26</v>
      </c>
      <c r="Q121" t="str">
        <f>_xlfn.IFS(OR(MTA_Daily_Ridership[[#This Row],[Day Name]]="Saturday",MTA_Daily_Ridership[[#This Row],[Day Name]]="Sunday"),"Weekend",TRUE,"Weekday")</f>
        <v>Weekend</v>
      </c>
      <c r="R1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4055233</v>
      </c>
      <c r="S121" s="9">
        <f>(MTA_Daily_Ridership[[#This Row],[Subways: % of Comparable Pre-Pandemic Day]]-100)/100</f>
        <v>-0.38</v>
      </c>
      <c r="T121">
        <f>MTA_Daily_Ridership[[#This Row],[Subways: Total Estimated Ridership]]/MTA_Daily_Ridership[[#This Row],[Bridges and Tunnels: Total Traffic]]</f>
        <v>2.2347163640892083</v>
      </c>
    </row>
    <row r="122" spans="1:20" x14ac:dyDescent="0.25">
      <c r="A122" s="1">
        <v>44473</v>
      </c>
      <c r="B122">
        <v>2864349</v>
      </c>
      <c r="C122">
        <v>50</v>
      </c>
      <c r="D122">
        <v>1419155</v>
      </c>
      <c r="E122">
        <v>63</v>
      </c>
      <c r="F122">
        <v>152598</v>
      </c>
      <c r="G122">
        <v>49</v>
      </c>
      <c r="H122">
        <v>121256</v>
      </c>
      <c r="I122">
        <v>42</v>
      </c>
      <c r="J122">
        <v>21794</v>
      </c>
      <c r="K122">
        <v>73</v>
      </c>
      <c r="L122">
        <v>871945</v>
      </c>
      <c r="M122">
        <v>94</v>
      </c>
      <c r="N122">
        <v>6591</v>
      </c>
      <c r="O122">
        <v>37</v>
      </c>
      <c r="P122" t="s">
        <v>25</v>
      </c>
      <c r="Q122" t="str">
        <f>_xlfn.IFS(OR(MTA_Daily_Ridership[[#This Row],[Day Name]]="Saturday",MTA_Daily_Ridership[[#This Row],[Day Name]]="Sunday"),"Weekend",TRUE,"Weekday")</f>
        <v>Weekday</v>
      </c>
      <c r="R1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5457688</v>
      </c>
      <c r="S122" s="9">
        <f>(MTA_Daily_Ridership[[#This Row],[Subways: % of Comparable Pre-Pandemic Day]]-100)/100</f>
        <v>-0.5</v>
      </c>
      <c r="T122">
        <f>MTA_Daily_Ridership[[#This Row],[Subways: Total Estimated Ridership]]/MTA_Daily_Ridership[[#This Row],[Bridges and Tunnels: Total Traffic]]</f>
        <v>3.2850110958833412</v>
      </c>
    </row>
    <row r="123" spans="1:20" x14ac:dyDescent="0.25">
      <c r="A123" s="1">
        <v>44498</v>
      </c>
      <c r="B123">
        <v>3251779</v>
      </c>
      <c r="C123">
        <v>57</v>
      </c>
      <c r="D123">
        <v>1426938</v>
      </c>
      <c r="E123">
        <v>63</v>
      </c>
      <c r="F123">
        <v>153317</v>
      </c>
      <c r="G123">
        <v>49</v>
      </c>
      <c r="H123">
        <v>122632</v>
      </c>
      <c r="I123">
        <v>42</v>
      </c>
      <c r="J123">
        <v>22477</v>
      </c>
      <c r="K123">
        <v>75</v>
      </c>
      <c r="L123">
        <v>963442</v>
      </c>
      <c r="M123">
        <v>104</v>
      </c>
      <c r="N123">
        <v>6597</v>
      </c>
      <c r="O123">
        <v>37</v>
      </c>
      <c r="P123" t="s">
        <v>24</v>
      </c>
      <c r="Q123" t="str">
        <f>_xlfn.IFS(OR(MTA_Daily_Ridership[[#This Row],[Day Name]]="Saturday",MTA_Daily_Ridership[[#This Row],[Day Name]]="Sunday"),"Weekend",TRUE,"Weekday")</f>
        <v>Weekday</v>
      </c>
      <c r="R1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5947182</v>
      </c>
      <c r="S123" s="9">
        <f>(MTA_Daily_Ridership[[#This Row],[Subways: % of Comparable Pre-Pandemic Day]]-100)/100</f>
        <v>-0.43</v>
      </c>
      <c r="T123">
        <f>MTA_Daily_Ridership[[#This Row],[Subways: Total Estimated Ridership]]/MTA_Daily_Ridership[[#This Row],[Bridges and Tunnels: Total Traffic]]</f>
        <v>3.3751684066088048</v>
      </c>
    </row>
    <row r="124" spans="1:20" x14ac:dyDescent="0.25">
      <c r="A124" s="1">
        <v>44529</v>
      </c>
      <c r="B124">
        <v>2996015</v>
      </c>
      <c r="C124">
        <v>53</v>
      </c>
      <c r="D124">
        <v>1381661</v>
      </c>
      <c r="E124">
        <v>63</v>
      </c>
      <c r="F124">
        <v>166154</v>
      </c>
      <c r="G124">
        <v>51</v>
      </c>
      <c r="H124">
        <v>132498</v>
      </c>
      <c r="I124">
        <v>46</v>
      </c>
      <c r="J124">
        <v>21124</v>
      </c>
      <c r="K124">
        <v>68</v>
      </c>
      <c r="L124">
        <v>900399</v>
      </c>
      <c r="M124">
        <v>95</v>
      </c>
      <c r="N124">
        <v>6692</v>
      </c>
      <c r="O124">
        <v>39</v>
      </c>
      <c r="P124" t="s">
        <v>25</v>
      </c>
      <c r="Q124" t="str">
        <f>_xlfn.IFS(OR(MTA_Daily_Ridership[[#This Row],[Day Name]]="Saturday",MTA_Daily_Ridership[[#This Row],[Day Name]]="Sunday"),"Weekend",TRUE,"Weekday")</f>
        <v>Weekday</v>
      </c>
      <c r="R1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5604543</v>
      </c>
      <c r="S124" s="9">
        <f>(MTA_Daily_Ridership[[#This Row],[Subways: % of Comparable Pre-Pandemic Day]]-100)/100</f>
        <v>-0.47</v>
      </c>
      <c r="T124">
        <f>MTA_Daily_Ridership[[#This Row],[Subways: Total Estimated Ridership]]/MTA_Daily_Ridership[[#This Row],[Bridges and Tunnels: Total Traffic]]</f>
        <v>3.3274303947472177</v>
      </c>
    </row>
    <row r="125" spans="1:20" x14ac:dyDescent="0.25">
      <c r="A125" s="1">
        <v>44552</v>
      </c>
      <c r="B125">
        <v>2634565</v>
      </c>
      <c r="C125">
        <v>49</v>
      </c>
      <c r="D125">
        <v>1252621</v>
      </c>
      <c r="E125">
        <v>63</v>
      </c>
      <c r="F125">
        <v>117678</v>
      </c>
      <c r="G125">
        <v>37</v>
      </c>
      <c r="H125">
        <v>92941</v>
      </c>
      <c r="I125">
        <v>33</v>
      </c>
      <c r="J125">
        <v>21673</v>
      </c>
      <c r="K125">
        <v>74</v>
      </c>
      <c r="L125">
        <v>878197</v>
      </c>
      <c r="M125">
        <v>99</v>
      </c>
      <c r="N125">
        <v>5594</v>
      </c>
      <c r="O125">
        <v>36</v>
      </c>
      <c r="P125" t="s">
        <v>21</v>
      </c>
      <c r="Q125" t="str">
        <f>_xlfn.IFS(OR(MTA_Daily_Ridership[[#This Row],[Day Name]]="Saturday",MTA_Daily_Ridership[[#This Row],[Day Name]]="Sunday"),"Weekend",TRUE,"Weekday")</f>
        <v>Weekday</v>
      </c>
      <c r="R1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5003269</v>
      </c>
      <c r="S125" s="9">
        <f>(MTA_Daily_Ridership[[#This Row],[Subways: % of Comparable Pre-Pandemic Day]]-100)/100</f>
        <v>-0.51</v>
      </c>
      <c r="T125">
        <f>MTA_Daily_Ridership[[#This Row],[Subways: Total Estimated Ridership]]/MTA_Daily_Ridership[[#This Row],[Bridges and Tunnels: Total Traffic]]</f>
        <v>2.9999703938865654</v>
      </c>
    </row>
    <row r="126" spans="1:20" x14ac:dyDescent="0.25">
      <c r="A126" s="1">
        <v>44580</v>
      </c>
      <c r="B126">
        <v>2642129</v>
      </c>
      <c r="C126">
        <v>51</v>
      </c>
      <c r="D126">
        <v>1286788</v>
      </c>
      <c r="E126">
        <v>63</v>
      </c>
      <c r="F126">
        <v>121249</v>
      </c>
      <c r="G126">
        <v>40</v>
      </c>
      <c r="H126">
        <v>96281</v>
      </c>
      <c r="I126">
        <v>36</v>
      </c>
      <c r="J126">
        <v>21111</v>
      </c>
      <c r="K126">
        <v>75</v>
      </c>
      <c r="L126">
        <v>829778</v>
      </c>
      <c r="M126">
        <v>95</v>
      </c>
      <c r="N126">
        <v>5598</v>
      </c>
      <c r="O126">
        <v>34</v>
      </c>
      <c r="P126" t="s">
        <v>21</v>
      </c>
      <c r="Q126" t="str">
        <f>_xlfn.IFS(OR(MTA_Daily_Ridership[[#This Row],[Day Name]]="Saturday",MTA_Daily_Ridership[[#This Row],[Day Name]]="Sunday"),"Weekend",TRUE,"Weekday")</f>
        <v>Weekday</v>
      </c>
      <c r="R1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5002934</v>
      </c>
      <c r="S126" s="9">
        <f>(MTA_Daily_Ridership[[#This Row],[Subways: % of Comparable Pre-Pandemic Day]]-100)/100</f>
        <v>-0.49</v>
      </c>
      <c r="T126">
        <f>MTA_Daily_Ridership[[#This Row],[Subways: Total Estimated Ridership]]/MTA_Daily_Ridership[[#This Row],[Bridges and Tunnels: Total Traffic]]</f>
        <v>3.1841396132459527</v>
      </c>
    </row>
    <row r="127" spans="1:20" x14ac:dyDescent="0.25">
      <c r="A127" s="1">
        <v>44603</v>
      </c>
      <c r="B127">
        <v>3015472</v>
      </c>
      <c r="C127">
        <v>56</v>
      </c>
      <c r="D127">
        <v>1348189</v>
      </c>
      <c r="E127">
        <v>63</v>
      </c>
      <c r="F127">
        <v>131038</v>
      </c>
      <c r="G127">
        <v>43</v>
      </c>
      <c r="H127">
        <v>110674</v>
      </c>
      <c r="I127">
        <v>41</v>
      </c>
      <c r="J127">
        <v>22608</v>
      </c>
      <c r="K127">
        <v>77</v>
      </c>
      <c r="L127">
        <v>939270</v>
      </c>
      <c r="M127">
        <v>106</v>
      </c>
      <c r="N127">
        <v>5570</v>
      </c>
      <c r="O127">
        <v>34</v>
      </c>
      <c r="P127" t="s">
        <v>24</v>
      </c>
      <c r="Q127" t="str">
        <f>_xlfn.IFS(OR(MTA_Daily_Ridership[[#This Row],[Day Name]]="Saturday",MTA_Daily_Ridership[[#This Row],[Day Name]]="Sunday"),"Weekend",TRUE,"Weekday")</f>
        <v>Weekday</v>
      </c>
      <c r="R1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5572821</v>
      </c>
      <c r="S127" s="9">
        <f>(MTA_Daily_Ridership[[#This Row],[Subways: % of Comparable Pre-Pandemic Day]]-100)/100</f>
        <v>-0.44</v>
      </c>
      <c r="T127">
        <f>MTA_Daily_Ridership[[#This Row],[Subways: Total Estimated Ridership]]/MTA_Daily_Ridership[[#This Row],[Bridges and Tunnels: Total Traffic]]</f>
        <v>3.2104421518839099</v>
      </c>
    </row>
    <row r="128" spans="1:20" x14ac:dyDescent="0.25">
      <c r="A128" s="1">
        <v>44620</v>
      </c>
      <c r="B128">
        <v>2915786</v>
      </c>
      <c r="C128">
        <v>54</v>
      </c>
      <c r="D128">
        <v>1362855</v>
      </c>
      <c r="E128">
        <v>63</v>
      </c>
      <c r="F128">
        <v>134902</v>
      </c>
      <c r="G128">
        <v>45</v>
      </c>
      <c r="H128">
        <v>118572</v>
      </c>
      <c r="I128">
        <v>44</v>
      </c>
      <c r="J128">
        <v>21929</v>
      </c>
      <c r="K128">
        <v>75</v>
      </c>
      <c r="L128">
        <v>859177</v>
      </c>
      <c r="M128">
        <v>97</v>
      </c>
      <c r="N128">
        <v>6170</v>
      </c>
      <c r="O128">
        <v>38</v>
      </c>
      <c r="P128" t="s">
        <v>25</v>
      </c>
      <c r="Q128" t="str">
        <f>_xlfn.IFS(OR(MTA_Daily_Ridership[[#This Row],[Day Name]]="Saturday",MTA_Daily_Ridership[[#This Row],[Day Name]]="Sunday"),"Weekend",TRUE,"Weekday")</f>
        <v>Weekday</v>
      </c>
      <c r="R1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5419391</v>
      </c>
      <c r="S128" s="9">
        <f>(MTA_Daily_Ridership[[#This Row],[Subways: % of Comparable Pre-Pandemic Day]]-100)/100</f>
        <v>-0.46</v>
      </c>
      <c r="T128">
        <f>MTA_Daily_Ridership[[#This Row],[Subways: Total Estimated Ridership]]/MTA_Daily_Ridership[[#This Row],[Bridges and Tunnels: Total Traffic]]</f>
        <v>3.3936965258613765</v>
      </c>
    </row>
    <row r="129" spans="1:20" x14ac:dyDescent="0.25">
      <c r="A129" s="1">
        <v>44631</v>
      </c>
      <c r="B129">
        <v>3195956</v>
      </c>
      <c r="C129">
        <v>57</v>
      </c>
      <c r="D129">
        <v>1419371</v>
      </c>
      <c r="E129">
        <v>63</v>
      </c>
      <c r="F129">
        <v>158985</v>
      </c>
      <c r="G129">
        <v>51</v>
      </c>
      <c r="H129">
        <v>135371</v>
      </c>
      <c r="I129">
        <v>49</v>
      </c>
      <c r="J129">
        <v>23736</v>
      </c>
      <c r="K129">
        <v>80</v>
      </c>
      <c r="L129">
        <v>986555</v>
      </c>
      <c r="M129">
        <v>107</v>
      </c>
      <c r="N129">
        <v>6150</v>
      </c>
      <c r="O129">
        <v>39</v>
      </c>
      <c r="P129" t="s">
        <v>24</v>
      </c>
      <c r="Q129" t="str">
        <f>_xlfn.IFS(OR(MTA_Daily_Ridership[[#This Row],[Day Name]]="Saturday",MTA_Daily_Ridership[[#This Row],[Day Name]]="Sunday"),"Weekend",TRUE,"Weekday")</f>
        <v>Weekday</v>
      </c>
      <c r="R1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5926124</v>
      </c>
      <c r="S129" s="9">
        <f>(MTA_Daily_Ridership[[#This Row],[Subways: % of Comparable Pre-Pandemic Day]]-100)/100</f>
        <v>-0.43</v>
      </c>
      <c r="T129">
        <f>MTA_Daily_Ridership[[#This Row],[Subways: Total Estimated Ridership]]/MTA_Daily_Ridership[[#This Row],[Bridges and Tunnels: Total Traffic]]</f>
        <v>3.2395112284667351</v>
      </c>
    </row>
    <row r="130" spans="1:20" x14ac:dyDescent="0.25">
      <c r="A130" s="1">
        <v>44634</v>
      </c>
      <c r="B130">
        <v>3008800</v>
      </c>
      <c r="C130">
        <v>54</v>
      </c>
      <c r="D130">
        <v>1406578</v>
      </c>
      <c r="E130">
        <v>63</v>
      </c>
      <c r="F130">
        <v>159962</v>
      </c>
      <c r="G130">
        <v>51</v>
      </c>
      <c r="H130">
        <v>134093</v>
      </c>
      <c r="I130">
        <v>49</v>
      </c>
      <c r="J130">
        <v>22480</v>
      </c>
      <c r="K130">
        <v>76</v>
      </c>
      <c r="L130">
        <v>879699</v>
      </c>
      <c r="M130">
        <v>95</v>
      </c>
      <c r="N130">
        <v>6416</v>
      </c>
      <c r="O130">
        <v>40</v>
      </c>
      <c r="P130" t="s">
        <v>25</v>
      </c>
      <c r="Q130" t="str">
        <f>_xlfn.IFS(OR(MTA_Daily_Ridership[[#This Row],[Day Name]]="Saturday",MTA_Daily_Ridership[[#This Row],[Day Name]]="Sunday"),"Weekend",TRUE,"Weekday")</f>
        <v>Weekday</v>
      </c>
      <c r="R1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5618028</v>
      </c>
      <c r="S130" s="9">
        <f>(MTA_Daily_Ridership[[#This Row],[Subways: % of Comparable Pre-Pandemic Day]]-100)/100</f>
        <v>-0.46</v>
      </c>
      <c r="T130">
        <f>MTA_Daily_Ridership[[#This Row],[Subways: Total Estimated Ridership]]/MTA_Daily_Ridership[[#This Row],[Bridges and Tunnels: Total Traffic]]</f>
        <v>3.420260793748771</v>
      </c>
    </row>
    <row r="131" spans="1:20" x14ac:dyDescent="0.25">
      <c r="A131" s="1">
        <v>44638</v>
      </c>
      <c r="B131">
        <v>3275433</v>
      </c>
      <c r="C131">
        <v>59</v>
      </c>
      <c r="D131">
        <v>1402806</v>
      </c>
      <c r="E131">
        <v>63</v>
      </c>
      <c r="F131">
        <v>163169</v>
      </c>
      <c r="G131">
        <v>52</v>
      </c>
      <c r="H131">
        <v>137528</v>
      </c>
      <c r="I131">
        <v>50</v>
      </c>
      <c r="J131">
        <v>24019</v>
      </c>
      <c r="K131">
        <v>81</v>
      </c>
      <c r="L131">
        <v>978491</v>
      </c>
      <c r="M131">
        <v>106</v>
      </c>
      <c r="N131">
        <v>6288</v>
      </c>
      <c r="O131">
        <v>39</v>
      </c>
      <c r="P131" t="s">
        <v>24</v>
      </c>
      <c r="Q131" t="str">
        <f>_xlfn.IFS(OR(MTA_Daily_Ridership[[#This Row],[Day Name]]="Saturday",MTA_Daily_Ridership[[#This Row],[Day Name]]="Sunday"),"Weekend",TRUE,"Weekday")</f>
        <v>Weekday</v>
      </c>
      <c r="R1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5987734</v>
      </c>
      <c r="S131" s="9">
        <f>(MTA_Daily_Ridership[[#This Row],[Subways: % of Comparable Pre-Pandemic Day]]-100)/100</f>
        <v>-0.41</v>
      </c>
      <c r="T131">
        <f>MTA_Daily_Ridership[[#This Row],[Subways: Total Estimated Ridership]]/MTA_Daily_Ridership[[#This Row],[Bridges and Tunnels: Total Traffic]]</f>
        <v>3.3474329349988912</v>
      </c>
    </row>
    <row r="132" spans="1:20" x14ac:dyDescent="0.25">
      <c r="A132" s="1">
        <v>44640</v>
      </c>
      <c r="B132">
        <v>1656673</v>
      </c>
      <c r="C132">
        <v>72</v>
      </c>
      <c r="D132">
        <v>628693</v>
      </c>
      <c r="E132">
        <v>63</v>
      </c>
      <c r="F132">
        <v>67551</v>
      </c>
      <c r="G132">
        <v>78</v>
      </c>
      <c r="H132">
        <v>63818</v>
      </c>
      <c r="I132">
        <v>68</v>
      </c>
      <c r="J132">
        <v>12736</v>
      </c>
      <c r="K132">
        <v>72</v>
      </c>
      <c r="L132">
        <v>879711</v>
      </c>
      <c r="M132">
        <v>109</v>
      </c>
      <c r="N132">
        <v>1722</v>
      </c>
      <c r="O132">
        <v>55</v>
      </c>
      <c r="P132" t="s">
        <v>27</v>
      </c>
      <c r="Q132" t="str">
        <f>_xlfn.IFS(OR(MTA_Daily_Ridership[[#This Row],[Day Name]]="Saturday",MTA_Daily_Ridership[[#This Row],[Day Name]]="Sunday"),"Weekend",TRUE,"Weekday")</f>
        <v>Weekend</v>
      </c>
      <c r="R1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3310904</v>
      </c>
      <c r="S132" s="9">
        <f>(MTA_Daily_Ridership[[#This Row],[Subways: % of Comparable Pre-Pandemic Day]]-100)/100</f>
        <v>-0.28000000000000003</v>
      </c>
      <c r="T132">
        <f>MTA_Daily_Ridership[[#This Row],[Subways: Total Estimated Ridership]]/MTA_Daily_Ridership[[#This Row],[Bridges and Tunnels: Total Traffic]]</f>
        <v>1.8832014150101568</v>
      </c>
    </row>
    <row r="133" spans="1:20" x14ac:dyDescent="0.25">
      <c r="A133" s="1">
        <v>44641</v>
      </c>
      <c r="B133">
        <v>3034759</v>
      </c>
      <c r="C133">
        <v>55</v>
      </c>
      <c r="D133">
        <v>1418900</v>
      </c>
      <c r="E133">
        <v>63</v>
      </c>
      <c r="F133">
        <v>165487</v>
      </c>
      <c r="G133">
        <v>53</v>
      </c>
      <c r="H133">
        <v>134182</v>
      </c>
      <c r="I133">
        <v>49</v>
      </c>
      <c r="J133">
        <v>22229</v>
      </c>
      <c r="K133">
        <v>75</v>
      </c>
      <c r="L133">
        <v>880846</v>
      </c>
      <c r="M133">
        <v>96</v>
      </c>
      <c r="N133">
        <v>6367</v>
      </c>
      <c r="O133">
        <v>40</v>
      </c>
      <c r="P133" t="s">
        <v>25</v>
      </c>
      <c r="Q133" t="str">
        <f>_xlfn.IFS(OR(MTA_Daily_Ridership[[#This Row],[Day Name]]="Saturday",MTA_Daily_Ridership[[#This Row],[Day Name]]="Sunday"),"Weekend",TRUE,"Weekday")</f>
        <v>Weekday</v>
      </c>
      <c r="R1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5662770</v>
      </c>
      <c r="S133" s="9">
        <f>(MTA_Daily_Ridership[[#This Row],[Subways: % of Comparable Pre-Pandemic Day]]-100)/100</f>
        <v>-0.45</v>
      </c>
      <c r="T133">
        <f>MTA_Daily_Ridership[[#This Row],[Subways: Total Estimated Ridership]]/MTA_Daily_Ridership[[#This Row],[Bridges and Tunnels: Total Traffic]]</f>
        <v>3.4452776081176504</v>
      </c>
    </row>
    <row r="134" spans="1:20" x14ac:dyDescent="0.25">
      <c r="A134" s="1">
        <v>44647</v>
      </c>
      <c r="B134">
        <v>1534056</v>
      </c>
      <c r="C134">
        <v>67</v>
      </c>
      <c r="D134">
        <v>628313</v>
      </c>
      <c r="E134">
        <v>63</v>
      </c>
      <c r="F134">
        <v>64950</v>
      </c>
      <c r="G134">
        <v>75</v>
      </c>
      <c r="H134">
        <v>58044</v>
      </c>
      <c r="I134">
        <v>62</v>
      </c>
      <c r="J134">
        <v>11809</v>
      </c>
      <c r="K134">
        <v>67</v>
      </c>
      <c r="L134">
        <v>830360</v>
      </c>
      <c r="M134">
        <v>103</v>
      </c>
      <c r="N134">
        <v>1602</v>
      </c>
      <c r="O134">
        <v>51</v>
      </c>
      <c r="P134" t="s">
        <v>27</v>
      </c>
      <c r="Q134" t="str">
        <f>_xlfn.IFS(OR(MTA_Daily_Ridership[[#This Row],[Day Name]]="Saturday",MTA_Daily_Ridership[[#This Row],[Day Name]]="Sunday"),"Weekend",TRUE,"Weekday")</f>
        <v>Weekend</v>
      </c>
      <c r="R1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3129134</v>
      </c>
      <c r="S134" s="9">
        <f>(MTA_Daily_Ridership[[#This Row],[Subways: % of Comparable Pre-Pandemic Day]]-100)/100</f>
        <v>-0.33</v>
      </c>
      <c r="T134">
        <f>MTA_Daily_Ridership[[#This Row],[Subways: Total Estimated Ridership]]/MTA_Daily_Ridership[[#This Row],[Bridges and Tunnels: Total Traffic]]</f>
        <v>1.8474589334746374</v>
      </c>
    </row>
    <row r="135" spans="1:20" x14ac:dyDescent="0.25">
      <c r="A135" s="1">
        <v>44658</v>
      </c>
      <c r="B135">
        <v>3307076</v>
      </c>
      <c r="C135">
        <v>59</v>
      </c>
      <c r="D135">
        <v>1379678</v>
      </c>
      <c r="E135">
        <v>63</v>
      </c>
      <c r="F135">
        <v>161276</v>
      </c>
      <c r="G135">
        <v>52</v>
      </c>
      <c r="H135">
        <v>140249</v>
      </c>
      <c r="I135">
        <v>49</v>
      </c>
      <c r="J135">
        <v>24107</v>
      </c>
      <c r="K135">
        <v>83</v>
      </c>
      <c r="L135">
        <v>901454</v>
      </c>
      <c r="M135">
        <v>96</v>
      </c>
      <c r="N135">
        <v>6636</v>
      </c>
      <c r="O135">
        <v>41</v>
      </c>
      <c r="P135" t="s">
        <v>22</v>
      </c>
      <c r="Q135" t="str">
        <f>_xlfn.IFS(OR(MTA_Daily_Ridership[[#This Row],[Day Name]]="Saturday",MTA_Daily_Ridership[[#This Row],[Day Name]]="Sunday"),"Weekend",TRUE,"Weekday")</f>
        <v>Weekday</v>
      </c>
      <c r="R1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5920476</v>
      </c>
      <c r="S135" s="9">
        <f>(MTA_Daily_Ridership[[#This Row],[Subways: % of Comparable Pre-Pandemic Day]]-100)/100</f>
        <v>-0.41</v>
      </c>
      <c r="T135">
        <f>MTA_Daily_Ridership[[#This Row],[Subways: Total Estimated Ridership]]/MTA_Daily_Ridership[[#This Row],[Bridges and Tunnels: Total Traffic]]</f>
        <v>3.6686020584522336</v>
      </c>
    </row>
    <row r="136" spans="1:20" x14ac:dyDescent="0.25">
      <c r="A136" s="1">
        <v>44674</v>
      </c>
      <c r="B136">
        <v>2109188</v>
      </c>
      <c r="C136">
        <v>67</v>
      </c>
      <c r="D136">
        <v>844146</v>
      </c>
      <c r="E136">
        <v>63</v>
      </c>
      <c r="F136">
        <v>79436</v>
      </c>
      <c r="G136">
        <v>70</v>
      </c>
      <c r="H136">
        <v>89804</v>
      </c>
      <c r="I136">
        <v>60</v>
      </c>
      <c r="J136">
        <v>13459</v>
      </c>
      <c r="K136">
        <v>81</v>
      </c>
      <c r="L136">
        <v>907580</v>
      </c>
      <c r="M136">
        <v>99</v>
      </c>
      <c r="N136">
        <v>59</v>
      </c>
      <c r="O136">
        <v>1</v>
      </c>
      <c r="P136" t="s">
        <v>26</v>
      </c>
      <c r="Q136" t="str">
        <f>_xlfn.IFS(OR(MTA_Daily_Ridership[[#This Row],[Day Name]]="Saturday",MTA_Daily_Ridership[[#This Row],[Day Name]]="Sunday"),"Weekend",TRUE,"Weekday")</f>
        <v>Weekend</v>
      </c>
      <c r="R1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4043672</v>
      </c>
      <c r="S136" s="9">
        <f>(MTA_Daily_Ridership[[#This Row],[Subways: % of Comparable Pre-Pandemic Day]]-100)/100</f>
        <v>-0.33</v>
      </c>
      <c r="T136">
        <f>MTA_Daily_Ridership[[#This Row],[Subways: Total Estimated Ridership]]/MTA_Daily_Ridership[[#This Row],[Bridges and Tunnels: Total Traffic]]</f>
        <v>2.3239692368716809</v>
      </c>
    </row>
    <row r="137" spans="1:20" x14ac:dyDescent="0.25">
      <c r="A137" s="1">
        <v>44690</v>
      </c>
      <c r="B137">
        <v>3114506</v>
      </c>
      <c r="C137">
        <v>54</v>
      </c>
      <c r="D137">
        <v>1428758</v>
      </c>
      <c r="E137">
        <v>63</v>
      </c>
      <c r="F137">
        <v>163741</v>
      </c>
      <c r="G137">
        <v>51</v>
      </c>
      <c r="H137">
        <v>140940</v>
      </c>
      <c r="I137">
        <v>49</v>
      </c>
      <c r="J137">
        <v>22008</v>
      </c>
      <c r="K137">
        <v>75</v>
      </c>
      <c r="L137">
        <v>917036</v>
      </c>
      <c r="M137">
        <v>95</v>
      </c>
      <c r="N137">
        <v>6564</v>
      </c>
      <c r="O137">
        <v>38</v>
      </c>
      <c r="P137" t="s">
        <v>25</v>
      </c>
      <c r="Q137" t="str">
        <f>_xlfn.IFS(OR(MTA_Daily_Ridership[[#This Row],[Day Name]]="Saturday",MTA_Daily_Ridership[[#This Row],[Day Name]]="Sunday"),"Weekend",TRUE,"Weekday")</f>
        <v>Weekday</v>
      </c>
      <c r="R1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5793553</v>
      </c>
      <c r="S137" s="9">
        <f>(MTA_Daily_Ridership[[#This Row],[Subways: % of Comparable Pre-Pandemic Day]]-100)/100</f>
        <v>-0.46</v>
      </c>
      <c r="T137">
        <f>MTA_Daily_Ridership[[#This Row],[Subways: Total Estimated Ridership]]/MTA_Daily_Ridership[[#This Row],[Bridges and Tunnels: Total Traffic]]</f>
        <v>3.3962745192118957</v>
      </c>
    </row>
    <row r="138" spans="1:20" x14ac:dyDescent="0.25">
      <c r="A138" s="1">
        <v>44700</v>
      </c>
      <c r="B138">
        <v>3467327</v>
      </c>
      <c r="C138">
        <v>61</v>
      </c>
      <c r="D138">
        <v>1426027</v>
      </c>
      <c r="E138">
        <v>63</v>
      </c>
      <c r="F138">
        <v>172517</v>
      </c>
      <c r="G138">
        <v>54</v>
      </c>
      <c r="H138">
        <v>149985</v>
      </c>
      <c r="I138">
        <v>52</v>
      </c>
      <c r="J138">
        <v>24271</v>
      </c>
      <c r="K138">
        <v>83</v>
      </c>
      <c r="L138">
        <v>983011</v>
      </c>
      <c r="M138">
        <v>102</v>
      </c>
      <c r="N138">
        <v>6790</v>
      </c>
      <c r="O138">
        <v>39</v>
      </c>
      <c r="P138" t="s">
        <v>22</v>
      </c>
      <c r="Q138" t="str">
        <f>_xlfn.IFS(OR(MTA_Daily_Ridership[[#This Row],[Day Name]]="Saturday",MTA_Daily_Ridership[[#This Row],[Day Name]]="Sunday"),"Weekend",TRUE,"Weekday")</f>
        <v>Weekday</v>
      </c>
      <c r="R1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6229928</v>
      </c>
      <c r="S138" s="9">
        <f>(MTA_Daily_Ridership[[#This Row],[Subways: % of Comparable Pre-Pandemic Day]]-100)/100</f>
        <v>-0.39</v>
      </c>
      <c r="T138">
        <f>MTA_Daily_Ridership[[#This Row],[Subways: Total Estimated Ridership]]/MTA_Daily_Ridership[[#This Row],[Bridges and Tunnels: Total Traffic]]</f>
        <v>3.5272514753141113</v>
      </c>
    </row>
    <row r="139" spans="1:20" x14ac:dyDescent="0.25">
      <c r="A139" s="1">
        <v>44702</v>
      </c>
      <c r="B139">
        <v>2324245</v>
      </c>
      <c r="C139">
        <v>72</v>
      </c>
      <c r="D139">
        <v>883795</v>
      </c>
      <c r="E139">
        <v>63</v>
      </c>
      <c r="F139">
        <v>94322</v>
      </c>
      <c r="G139">
        <v>80</v>
      </c>
      <c r="H139">
        <v>92552</v>
      </c>
      <c r="I139">
        <v>61</v>
      </c>
      <c r="J139">
        <v>14985</v>
      </c>
      <c r="K139">
        <v>87</v>
      </c>
      <c r="L139">
        <v>983575</v>
      </c>
      <c r="M139">
        <v>103</v>
      </c>
      <c r="N139">
        <v>2530</v>
      </c>
      <c r="O139">
        <v>52</v>
      </c>
      <c r="P139" t="s">
        <v>26</v>
      </c>
      <c r="Q139" t="str">
        <f>_xlfn.IFS(OR(MTA_Daily_Ridership[[#This Row],[Day Name]]="Saturday",MTA_Daily_Ridership[[#This Row],[Day Name]]="Sunday"),"Weekend",TRUE,"Weekday")</f>
        <v>Weekend</v>
      </c>
      <c r="R1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4396004</v>
      </c>
      <c r="S139" s="9">
        <f>(MTA_Daily_Ridership[[#This Row],[Subways: % of Comparable Pre-Pandemic Day]]-100)/100</f>
        <v>-0.28000000000000003</v>
      </c>
      <c r="T139">
        <f>MTA_Daily_Ridership[[#This Row],[Subways: Total Estimated Ridership]]/MTA_Daily_Ridership[[#This Row],[Bridges and Tunnels: Total Traffic]]</f>
        <v>2.3630582314515922</v>
      </c>
    </row>
    <row r="140" spans="1:20" x14ac:dyDescent="0.25">
      <c r="A140" s="1">
        <v>44704</v>
      </c>
      <c r="B140">
        <v>3111755</v>
      </c>
      <c r="C140">
        <v>54</v>
      </c>
      <c r="D140">
        <v>1431781</v>
      </c>
      <c r="E140">
        <v>63</v>
      </c>
      <c r="F140">
        <v>170546</v>
      </c>
      <c r="G140">
        <v>53</v>
      </c>
      <c r="H140">
        <v>151349</v>
      </c>
      <c r="I140">
        <v>53</v>
      </c>
      <c r="J140">
        <v>22696</v>
      </c>
      <c r="K140">
        <v>77</v>
      </c>
      <c r="L140">
        <v>943933</v>
      </c>
      <c r="M140">
        <v>98</v>
      </c>
      <c r="N140">
        <v>6356</v>
      </c>
      <c r="O140">
        <v>37</v>
      </c>
      <c r="P140" t="s">
        <v>25</v>
      </c>
      <c r="Q140" t="str">
        <f>_xlfn.IFS(OR(MTA_Daily_Ridership[[#This Row],[Day Name]]="Saturday",MTA_Daily_Ridership[[#This Row],[Day Name]]="Sunday"),"Weekend",TRUE,"Weekday")</f>
        <v>Weekday</v>
      </c>
      <c r="R1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5838416</v>
      </c>
      <c r="S140" s="9">
        <f>(MTA_Daily_Ridership[[#This Row],[Subways: % of Comparable Pre-Pandemic Day]]-100)/100</f>
        <v>-0.46</v>
      </c>
      <c r="T140">
        <f>MTA_Daily_Ridership[[#This Row],[Subways: Total Estimated Ridership]]/MTA_Daily_Ridership[[#This Row],[Bridges and Tunnels: Total Traffic]]</f>
        <v>3.2965846092890065</v>
      </c>
    </row>
    <row r="141" spans="1:20" x14ac:dyDescent="0.25">
      <c r="A141" s="1">
        <v>44712</v>
      </c>
      <c r="B141">
        <v>3176109</v>
      </c>
      <c r="C141">
        <v>56</v>
      </c>
      <c r="D141">
        <v>1426470</v>
      </c>
      <c r="E141">
        <v>63</v>
      </c>
      <c r="F141">
        <v>184088</v>
      </c>
      <c r="G141">
        <v>58</v>
      </c>
      <c r="H141">
        <v>163018</v>
      </c>
      <c r="I141">
        <v>57</v>
      </c>
      <c r="J141">
        <v>23778</v>
      </c>
      <c r="K141">
        <v>81</v>
      </c>
      <c r="L141">
        <v>968335</v>
      </c>
      <c r="M141">
        <v>101</v>
      </c>
      <c r="N141">
        <v>6634</v>
      </c>
      <c r="O141">
        <v>38</v>
      </c>
      <c r="P141" t="s">
        <v>23</v>
      </c>
      <c r="Q141" t="str">
        <f>_xlfn.IFS(OR(MTA_Daily_Ridership[[#This Row],[Day Name]]="Saturday",MTA_Daily_Ridership[[#This Row],[Day Name]]="Sunday"),"Weekend",TRUE,"Weekday")</f>
        <v>Weekday</v>
      </c>
      <c r="R1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5948432</v>
      </c>
      <c r="S141" s="9">
        <f>(MTA_Daily_Ridership[[#This Row],[Subways: % of Comparable Pre-Pandemic Day]]-100)/100</f>
        <v>-0.44</v>
      </c>
      <c r="T141">
        <f>MTA_Daily_Ridership[[#This Row],[Subways: Total Estimated Ridership]]/MTA_Daily_Ridership[[#This Row],[Bridges and Tunnels: Total Traffic]]</f>
        <v>3.27996922552629</v>
      </c>
    </row>
    <row r="142" spans="1:20" x14ac:dyDescent="0.25">
      <c r="A142" s="1">
        <v>44730</v>
      </c>
      <c r="B142">
        <v>2186635</v>
      </c>
      <c r="C142">
        <v>68</v>
      </c>
      <c r="D142">
        <v>884050</v>
      </c>
      <c r="E142">
        <v>63</v>
      </c>
      <c r="F142">
        <v>106091</v>
      </c>
      <c r="G142">
        <v>86</v>
      </c>
      <c r="H142">
        <v>94130</v>
      </c>
      <c r="I142">
        <v>59</v>
      </c>
      <c r="J142">
        <v>15136</v>
      </c>
      <c r="K142">
        <v>87</v>
      </c>
      <c r="L142">
        <v>987511</v>
      </c>
      <c r="M142">
        <v>100</v>
      </c>
      <c r="N142">
        <v>2613</v>
      </c>
      <c r="O142">
        <v>52</v>
      </c>
      <c r="P142" t="s">
        <v>26</v>
      </c>
      <c r="Q142" t="str">
        <f>_xlfn.IFS(OR(MTA_Daily_Ridership[[#This Row],[Day Name]]="Saturday",MTA_Daily_Ridership[[#This Row],[Day Name]]="Sunday"),"Weekend",TRUE,"Weekday")</f>
        <v>Weekend</v>
      </c>
      <c r="R1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4276166</v>
      </c>
      <c r="S142" s="9">
        <f>(MTA_Daily_Ridership[[#This Row],[Subways: % of Comparable Pre-Pandemic Day]]-100)/100</f>
        <v>-0.32</v>
      </c>
      <c r="T142">
        <f>MTA_Daily_Ridership[[#This Row],[Subways: Total Estimated Ridership]]/MTA_Daily_Ridership[[#This Row],[Bridges and Tunnels: Total Traffic]]</f>
        <v>2.2142892585500316</v>
      </c>
    </row>
    <row r="143" spans="1:20" x14ac:dyDescent="0.25">
      <c r="A143" s="1">
        <v>44734</v>
      </c>
      <c r="B143">
        <v>3357113</v>
      </c>
      <c r="C143">
        <v>60</v>
      </c>
      <c r="D143">
        <v>1361456</v>
      </c>
      <c r="E143">
        <v>63</v>
      </c>
      <c r="F143">
        <v>178850</v>
      </c>
      <c r="G143">
        <v>54</v>
      </c>
      <c r="H143">
        <v>164196</v>
      </c>
      <c r="I143">
        <v>56</v>
      </c>
      <c r="J143">
        <v>25774</v>
      </c>
      <c r="K143">
        <v>88</v>
      </c>
      <c r="L143">
        <v>937068</v>
      </c>
      <c r="M143">
        <v>95</v>
      </c>
      <c r="N143">
        <v>6910</v>
      </c>
      <c r="O143">
        <v>43</v>
      </c>
      <c r="P143" t="s">
        <v>21</v>
      </c>
      <c r="Q143" t="str">
        <f>_xlfn.IFS(OR(MTA_Daily_Ridership[[#This Row],[Day Name]]="Saturday",MTA_Daily_Ridership[[#This Row],[Day Name]]="Sunday"),"Weekend",TRUE,"Weekday")</f>
        <v>Weekday</v>
      </c>
      <c r="R1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6031367</v>
      </c>
      <c r="S143" s="9">
        <f>(MTA_Daily_Ridership[[#This Row],[Subways: % of Comparable Pre-Pandemic Day]]-100)/100</f>
        <v>-0.4</v>
      </c>
      <c r="T143">
        <f>MTA_Daily_Ridership[[#This Row],[Subways: Total Estimated Ridership]]/MTA_Daily_Ridership[[#This Row],[Bridges and Tunnels: Total Traffic]]</f>
        <v>3.5825713822262633</v>
      </c>
    </row>
    <row r="144" spans="1:20" x14ac:dyDescent="0.25">
      <c r="A144" s="1">
        <v>44737</v>
      </c>
      <c r="B144">
        <v>2286963</v>
      </c>
      <c r="C144">
        <v>71</v>
      </c>
      <c r="D144">
        <v>888953</v>
      </c>
      <c r="E144">
        <v>63</v>
      </c>
      <c r="F144">
        <v>106000</v>
      </c>
      <c r="G144">
        <v>86</v>
      </c>
      <c r="H144">
        <v>102466</v>
      </c>
      <c r="I144">
        <v>65</v>
      </c>
      <c r="J144">
        <v>15274</v>
      </c>
      <c r="K144">
        <v>88</v>
      </c>
      <c r="L144">
        <v>994834</v>
      </c>
      <c r="M144">
        <v>101</v>
      </c>
      <c r="N144">
        <v>50</v>
      </c>
      <c r="O144">
        <v>1</v>
      </c>
      <c r="P144" t="s">
        <v>26</v>
      </c>
      <c r="Q144" t="str">
        <f>_xlfn.IFS(OR(MTA_Daily_Ridership[[#This Row],[Day Name]]="Saturday",MTA_Daily_Ridership[[#This Row],[Day Name]]="Sunday"),"Weekend",TRUE,"Weekday")</f>
        <v>Weekend</v>
      </c>
      <c r="R1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4394540</v>
      </c>
      <c r="S144" s="9">
        <f>(MTA_Daily_Ridership[[#This Row],[Subways: % of Comparable Pre-Pandemic Day]]-100)/100</f>
        <v>-0.28999999999999998</v>
      </c>
      <c r="T144">
        <f>MTA_Daily_Ridership[[#This Row],[Subways: Total Estimated Ridership]]/MTA_Daily_Ridership[[#This Row],[Bridges and Tunnels: Total Traffic]]</f>
        <v>2.2988388012472432</v>
      </c>
    </row>
    <row r="145" spans="1:20" x14ac:dyDescent="0.25">
      <c r="A145" s="1">
        <v>44746</v>
      </c>
      <c r="B145">
        <v>1608084</v>
      </c>
      <c r="C145">
        <v>69</v>
      </c>
      <c r="D145">
        <v>689986</v>
      </c>
      <c r="E145">
        <v>63</v>
      </c>
      <c r="F145">
        <v>85709</v>
      </c>
      <c r="G145">
        <v>82</v>
      </c>
      <c r="H145">
        <v>72464</v>
      </c>
      <c r="I145">
        <v>68</v>
      </c>
      <c r="J145">
        <v>10976</v>
      </c>
      <c r="K145">
        <v>66</v>
      </c>
      <c r="L145">
        <v>772949</v>
      </c>
      <c r="M145">
        <v>87</v>
      </c>
      <c r="N145">
        <v>2148</v>
      </c>
      <c r="O145">
        <v>60</v>
      </c>
      <c r="P145" t="s">
        <v>25</v>
      </c>
      <c r="Q145" t="str">
        <f>_xlfn.IFS(OR(MTA_Daily_Ridership[[#This Row],[Day Name]]="Saturday",MTA_Daily_Ridership[[#This Row],[Day Name]]="Sunday"),"Weekend",TRUE,"Weekday")</f>
        <v>Weekday</v>
      </c>
      <c r="R1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3242316</v>
      </c>
      <c r="S145" s="9">
        <f>(MTA_Daily_Ridership[[#This Row],[Subways: % of Comparable Pre-Pandemic Day]]-100)/100</f>
        <v>-0.31</v>
      </c>
      <c r="T145">
        <f>MTA_Daily_Ridership[[#This Row],[Subways: Total Estimated Ridership]]/MTA_Daily_Ridership[[#This Row],[Bridges and Tunnels: Total Traffic]]</f>
        <v>2.0804529147459925</v>
      </c>
    </row>
    <row r="146" spans="1:20" x14ac:dyDescent="0.25">
      <c r="A146" s="1">
        <v>44753</v>
      </c>
      <c r="B146">
        <v>2876587</v>
      </c>
      <c r="C146">
        <v>54</v>
      </c>
      <c r="D146">
        <v>1312895</v>
      </c>
      <c r="E146">
        <v>63</v>
      </c>
      <c r="F146">
        <v>167475</v>
      </c>
      <c r="G146">
        <v>53</v>
      </c>
      <c r="H146">
        <v>148113</v>
      </c>
      <c r="I146">
        <v>52</v>
      </c>
      <c r="J146">
        <v>23255</v>
      </c>
      <c r="K146">
        <v>82</v>
      </c>
      <c r="L146">
        <v>913992</v>
      </c>
      <c r="M146">
        <v>95</v>
      </c>
      <c r="N146">
        <v>6163</v>
      </c>
      <c r="O146">
        <v>45</v>
      </c>
      <c r="P146" t="s">
        <v>25</v>
      </c>
      <c r="Q146" t="str">
        <f>_xlfn.IFS(OR(MTA_Daily_Ridership[[#This Row],[Day Name]]="Saturday",MTA_Daily_Ridership[[#This Row],[Day Name]]="Sunday"),"Weekend",TRUE,"Weekday")</f>
        <v>Weekday</v>
      </c>
      <c r="R1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5448480</v>
      </c>
      <c r="S146" s="9">
        <f>(MTA_Daily_Ridership[[#This Row],[Subways: % of Comparable Pre-Pandemic Day]]-100)/100</f>
        <v>-0.46</v>
      </c>
      <c r="T146">
        <f>MTA_Daily_Ridership[[#This Row],[Subways: Total Estimated Ridership]]/MTA_Daily_Ridership[[#This Row],[Bridges and Tunnels: Total Traffic]]</f>
        <v>3.147278094337806</v>
      </c>
    </row>
    <row r="147" spans="1:20" x14ac:dyDescent="0.25">
      <c r="A147" s="1">
        <v>44763</v>
      </c>
      <c r="B147">
        <v>3109097</v>
      </c>
      <c r="C147">
        <v>59</v>
      </c>
      <c r="D147">
        <v>1302978</v>
      </c>
      <c r="E147">
        <v>63</v>
      </c>
      <c r="F147">
        <v>173070</v>
      </c>
      <c r="G147">
        <v>55</v>
      </c>
      <c r="H147">
        <v>150414</v>
      </c>
      <c r="I147">
        <v>53</v>
      </c>
      <c r="J147">
        <v>24308</v>
      </c>
      <c r="K147">
        <v>86</v>
      </c>
      <c r="L147">
        <v>954280</v>
      </c>
      <c r="M147">
        <v>99</v>
      </c>
      <c r="N147">
        <v>6166</v>
      </c>
      <c r="O147">
        <v>45</v>
      </c>
      <c r="P147" t="s">
        <v>22</v>
      </c>
      <c r="Q147" t="str">
        <f>_xlfn.IFS(OR(MTA_Daily_Ridership[[#This Row],[Day Name]]="Saturday",MTA_Daily_Ridership[[#This Row],[Day Name]]="Sunday"),"Weekend",TRUE,"Weekday")</f>
        <v>Weekday</v>
      </c>
      <c r="R1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5720313</v>
      </c>
      <c r="S147" s="9">
        <f>(MTA_Daily_Ridership[[#This Row],[Subways: % of Comparable Pre-Pandemic Day]]-100)/100</f>
        <v>-0.41</v>
      </c>
      <c r="T147">
        <f>MTA_Daily_Ridership[[#This Row],[Subways: Total Estimated Ridership]]/MTA_Daily_Ridership[[#This Row],[Bridges and Tunnels: Total Traffic]]</f>
        <v>3.2580552877562141</v>
      </c>
    </row>
    <row r="148" spans="1:20" x14ac:dyDescent="0.25">
      <c r="A148" s="1">
        <v>44773</v>
      </c>
      <c r="B148">
        <v>1649097</v>
      </c>
      <c r="C148">
        <v>71</v>
      </c>
      <c r="D148">
        <v>693700</v>
      </c>
      <c r="E148">
        <v>63</v>
      </c>
      <c r="F148">
        <v>77991</v>
      </c>
      <c r="G148">
        <v>74</v>
      </c>
      <c r="H148">
        <v>78953</v>
      </c>
      <c r="I148">
        <v>74</v>
      </c>
      <c r="J148">
        <v>14046</v>
      </c>
      <c r="K148">
        <v>85</v>
      </c>
      <c r="L148">
        <v>929822</v>
      </c>
      <c r="M148">
        <v>105</v>
      </c>
      <c r="N148">
        <v>3</v>
      </c>
      <c r="O148">
        <v>0</v>
      </c>
      <c r="P148" t="s">
        <v>27</v>
      </c>
      <c r="Q148" t="str">
        <f>_xlfn.IFS(OR(MTA_Daily_Ridership[[#This Row],[Day Name]]="Saturday",MTA_Daily_Ridership[[#This Row],[Day Name]]="Sunday"),"Weekend",TRUE,"Weekday")</f>
        <v>Weekend</v>
      </c>
      <c r="R1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3443612</v>
      </c>
      <c r="S148" s="9">
        <f>(MTA_Daily_Ridership[[#This Row],[Subways: % of Comparable Pre-Pandemic Day]]-100)/100</f>
        <v>-0.28999999999999998</v>
      </c>
      <c r="T148">
        <f>MTA_Daily_Ridership[[#This Row],[Subways: Total Estimated Ridership]]/MTA_Daily_Ridership[[#This Row],[Bridges and Tunnels: Total Traffic]]</f>
        <v>1.7735620366048555</v>
      </c>
    </row>
    <row r="149" spans="1:20" x14ac:dyDescent="0.25">
      <c r="A149" s="1">
        <v>44779</v>
      </c>
      <c r="B149">
        <v>1999580</v>
      </c>
      <c r="C149">
        <v>68</v>
      </c>
      <c r="D149">
        <v>865676</v>
      </c>
      <c r="E149">
        <v>63</v>
      </c>
      <c r="F149">
        <v>95704</v>
      </c>
      <c r="G149">
        <v>72</v>
      </c>
      <c r="H149">
        <v>84495</v>
      </c>
      <c r="I149">
        <v>56</v>
      </c>
      <c r="J149">
        <v>14893</v>
      </c>
      <c r="K149">
        <v>90</v>
      </c>
      <c r="L149">
        <v>944842</v>
      </c>
      <c r="M149">
        <v>99</v>
      </c>
      <c r="N149">
        <v>33</v>
      </c>
      <c r="O149">
        <v>1</v>
      </c>
      <c r="P149" t="s">
        <v>26</v>
      </c>
      <c r="Q149" t="str">
        <f>_xlfn.IFS(OR(MTA_Daily_Ridership[[#This Row],[Day Name]]="Saturday",MTA_Daily_Ridership[[#This Row],[Day Name]]="Sunday"),"Weekend",TRUE,"Weekday")</f>
        <v>Weekend</v>
      </c>
      <c r="R1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4005223</v>
      </c>
      <c r="S149" s="9">
        <f>(MTA_Daily_Ridership[[#This Row],[Subways: % of Comparable Pre-Pandemic Day]]-100)/100</f>
        <v>-0.32</v>
      </c>
      <c r="T149">
        <f>MTA_Daily_Ridership[[#This Row],[Subways: Total Estimated Ridership]]/MTA_Daily_Ridership[[#This Row],[Bridges and Tunnels: Total Traffic]]</f>
        <v>2.1163115102842593</v>
      </c>
    </row>
    <row r="150" spans="1:20" x14ac:dyDescent="0.25">
      <c r="A150" s="1">
        <v>44781</v>
      </c>
      <c r="B150">
        <v>2705428</v>
      </c>
      <c r="C150">
        <v>53</v>
      </c>
      <c r="D150">
        <v>1276524</v>
      </c>
      <c r="E150">
        <v>63</v>
      </c>
      <c r="F150">
        <v>165363</v>
      </c>
      <c r="G150">
        <v>53</v>
      </c>
      <c r="H150">
        <v>137457</v>
      </c>
      <c r="I150">
        <v>50</v>
      </c>
      <c r="J150">
        <v>22965</v>
      </c>
      <c r="K150">
        <v>82</v>
      </c>
      <c r="L150">
        <v>926426</v>
      </c>
      <c r="M150">
        <v>95</v>
      </c>
      <c r="N150">
        <v>5496</v>
      </c>
      <c r="O150">
        <v>41</v>
      </c>
      <c r="P150" t="s">
        <v>25</v>
      </c>
      <c r="Q150" t="str">
        <f>_xlfn.IFS(OR(MTA_Daily_Ridership[[#This Row],[Day Name]]="Saturday",MTA_Daily_Ridership[[#This Row],[Day Name]]="Sunday"),"Weekend",TRUE,"Weekday")</f>
        <v>Weekday</v>
      </c>
      <c r="R1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5239659</v>
      </c>
      <c r="S150" s="9">
        <f>(MTA_Daily_Ridership[[#This Row],[Subways: % of Comparable Pre-Pandemic Day]]-100)/100</f>
        <v>-0.47</v>
      </c>
      <c r="T150">
        <f>MTA_Daily_Ridership[[#This Row],[Subways: Total Estimated Ridership]]/MTA_Daily_Ridership[[#This Row],[Bridges and Tunnels: Total Traffic]]</f>
        <v>2.9202850524488735</v>
      </c>
    </row>
    <row r="151" spans="1:20" x14ac:dyDescent="0.25">
      <c r="A151" s="1">
        <v>44785</v>
      </c>
      <c r="B151">
        <v>2963913</v>
      </c>
      <c r="C151">
        <v>58</v>
      </c>
      <c r="D151">
        <v>1273620</v>
      </c>
      <c r="E151">
        <v>63</v>
      </c>
      <c r="F151">
        <v>175220</v>
      </c>
      <c r="G151">
        <v>56</v>
      </c>
      <c r="H151">
        <v>137578</v>
      </c>
      <c r="I151">
        <v>50</v>
      </c>
      <c r="J151">
        <v>24849</v>
      </c>
      <c r="K151">
        <v>89</v>
      </c>
      <c r="L151">
        <v>996504</v>
      </c>
      <c r="M151">
        <v>103</v>
      </c>
      <c r="N151">
        <v>5422</v>
      </c>
      <c r="O151">
        <v>41</v>
      </c>
      <c r="P151" t="s">
        <v>24</v>
      </c>
      <c r="Q151" t="str">
        <f>_xlfn.IFS(OR(MTA_Daily_Ridership[[#This Row],[Day Name]]="Saturday",MTA_Daily_Ridership[[#This Row],[Day Name]]="Sunday"),"Weekend",TRUE,"Weekday")</f>
        <v>Weekday</v>
      </c>
      <c r="R1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5577106</v>
      </c>
      <c r="S151" s="9">
        <f>(MTA_Daily_Ridership[[#This Row],[Subways: % of Comparable Pre-Pandemic Day]]-100)/100</f>
        <v>-0.42</v>
      </c>
      <c r="T151">
        <f>MTA_Daily_Ridership[[#This Row],[Subways: Total Estimated Ridership]]/MTA_Daily_Ridership[[#This Row],[Bridges and Tunnels: Total Traffic]]</f>
        <v>2.9743111919269767</v>
      </c>
    </row>
    <row r="152" spans="1:20" x14ac:dyDescent="0.25">
      <c r="A152" s="1">
        <v>44787</v>
      </c>
      <c r="B152">
        <v>1677803</v>
      </c>
      <c r="C152">
        <v>70</v>
      </c>
      <c r="D152">
        <v>692644</v>
      </c>
      <c r="E152">
        <v>63</v>
      </c>
      <c r="F152">
        <v>88242</v>
      </c>
      <c r="G152">
        <v>85</v>
      </c>
      <c r="H152">
        <v>72900</v>
      </c>
      <c r="I152">
        <v>70</v>
      </c>
      <c r="J152">
        <v>14492</v>
      </c>
      <c r="K152">
        <v>81</v>
      </c>
      <c r="L152">
        <v>931953</v>
      </c>
      <c r="M152">
        <v>101</v>
      </c>
      <c r="N152">
        <v>1339</v>
      </c>
      <c r="O152">
        <v>37</v>
      </c>
      <c r="P152" t="s">
        <v>27</v>
      </c>
      <c r="Q152" t="str">
        <f>_xlfn.IFS(OR(MTA_Daily_Ridership[[#This Row],[Day Name]]="Saturday",MTA_Daily_Ridership[[#This Row],[Day Name]]="Sunday"),"Weekend",TRUE,"Weekday")</f>
        <v>Weekend</v>
      </c>
      <c r="R1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3479373</v>
      </c>
      <c r="S152" s="9">
        <f>(MTA_Daily_Ridership[[#This Row],[Subways: % of Comparable Pre-Pandemic Day]]-100)/100</f>
        <v>-0.3</v>
      </c>
      <c r="T152">
        <f>MTA_Daily_Ridership[[#This Row],[Subways: Total Estimated Ridership]]/MTA_Daily_Ridership[[#This Row],[Bridges and Tunnels: Total Traffic]]</f>
        <v>1.8003085992533958</v>
      </c>
    </row>
    <row r="153" spans="1:20" x14ac:dyDescent="0.25">
      <c r="A153" s="1">
        <v>44794</v>
      </c>
      <c r="B153">
        <v>1619422</v>
      </c>
      <c r="C153">
        <v>68</v>
      </c>
      <c r="D153">
        <v>692309</v>
      </c>
      <c r="E153">
        <v>63</v>
      </c>
      <c r="F153">
        <v>84669</v>
      </c>
      <c r="G153">
        <v>81</v>
      </c>
      <c r="H153">
        <v>81666</v>
      </c>
      <c r="I153">
        <v>79</v>
      </c>
      <c r="J153">
        <v>14617</v>
      </c>
      <c r="K153">
        <v>81</v>
      </c>
      <c r="L153">
        <v>918196</v>
      </c>
      <c r="M153">
        <v>100</v>
      </c>
      <c r="N153">
        <v>1272</v>
      </c>
      <c r="O153">
        <v>35</v>
      </c>
      <c r="P153" t="s">
        <v>27</v>
      </c>
      <c r="Q153" t="str">
        <f>_xlfn.IFS(OR(MTA_Daily_Ridership[[#This Row],[Day Name]]="Saturday",MTA_Daily_Ridership[[#This Row],[Day Name]]="Sunday"),"Weekend",TRUE,"Weekday")</f>
        <v>Weekend</v>
      </c>
      <c r="R1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3412151</v>
      </c>
      <c r="S153" s="9">
        <f>(MTA_Daily_Ridership[[#This Row],[Subways: % of Comparable Pre-Pandemic Day]]-100)/100</f>
        <v>-0.32</v>
      </c>
      <c r="T153">
        <f>MTA_Daily_Ridership[[#This Row],[Subways: Total Estimated Ridership]]/MTA_Daily_Ridership[[#This Row],[Bridges and Tunnels: Total Traffic]]</f>
        <v>1.7636996893909362</v>
      </c>
    </row>
    <row r="154" spans="1:20" x14ac:dyDescent="0.25">
      <c r="A154" s="1">
        <v>44796</v>
      </c>
      <c r="B154">
        <v>2992615</v>
      </c>
      <c r="C154">
        <v>58</v>
      </c>
      <c r="D154">
        <v>1261782</v>
      </c>
      <c r="E154">
        <v>63</v>
      </c>
      <c r="F154">
        <v>173898</v>
      </c>
      <c r="G154">
        <v>56</v>
      </c>
      <c r="H154">
        <v>155953</v>
      </c>
      <c r="I154">
        <v>57</v>
      </c>
      <c r="J154">
        <v>24448</v>
      </c>
      <c r="K154">
        <v>88</v>
      </c>
      <c r="L154">
        <v>921483</v>
      </c>
      <c r="M154">
        <v>95</v>
      </c>
      <c r="N154">
        <v>5903</v>
      </c>
      <c r="O154">
        <v>44</v>
      </c>
      <c r="P154" t="s">
        <v>23</v>
      </c>
      <c r="Q154" t="str">
        <f>_xlfn.IFS(OR(MTA_Daily_Ridership[[#This Row],[Day Name]]="Saturday",MTA_Daily_Ridership[[#This Row],[Day Name]]="Sunday"),"Weekend",TRUE,"Weekday")</f>
        <v>Weekday</v>
      </c>
      <c r="R1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5536082</v>
      </c>
      <c r="S154" s="9">
        <f>(MTA_Daily_Ridership[[#This Row],[Subways: % of Comparable Pre-Pandemic Day]]-100)/100</f>
        <v>-0.42</v>
      </c>
      <c r="T154">
        <f>MTA_Daily_Ridership[[#This Row],[Subways: Total Estimated Ridership]]/MTA_Daily_Ridership[[#This Row],[Bridges and Tunnels: Total Traffic]]</f>
        <v>3.2476073893929676</v>
      </c>
    </row>
    <row r="155" spans="1:20" x14ac:dyDescent="0.25">
      <c r="A155" s="1">
        <v>44802</v>
      </c>
      <c r="B155">
        <v>2836374</v>
      </c>
      <c r="C155">
        <v>55</v>
      </c>
      <c r="D155">
        <v>1263000</v>
      </c>
      <c r="E155">
        <v>63</v>
      </c>
      <c r="F155">
        <v>180588</v>
      </c>
      <c r="G155">
        <v>58</v>
      </c>
      <c r="H155">
        <v>140540</v>
      </c>
      <c r="I155">
        <v>52</v>
      </c>
      <c r="J155">
        <v>22503</v>
      </c>
      <c r="K155">
        <v>81</v>
      </c>
      <c r="L155">
        <v>927114</v>
      </c>
      <c r="M155">
        <v>95</v>
      </c>
      <c r="N155">
        <v>5705</v>
      </c>
      <c r="O155">
        <v>43</v>
      </c>
      <c r="P155" t="s">
        <v>25</v>
      </c>
      <c r="Q155" t="str">
        <f>_xlfn.IFS(OR(MTA_Daily_Ridership[[#This Row],[Day Name]]="Saturday",MTA_Daily_Ridership[[#This Row],[Day Name]]="Sunday"),"Weekend",TRUE,"Weekday")</f>
        <v>Weekday</v>
      </c>
      <c r="R1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5375824</v>
      </c>
      <c r="S155" s="9">
        <f>(MTA_Daily_Ridership[[#This Row],[Subways: % of Comparable Pre-Pandemic Day]]-100)/100</f>
        <v>-0.45</v>
      </c>
      <c r="T155">
        <f>MTA_Daily_Ridership[[#This Row],[Subways: Total Estimated Ridership]]/MTA_Daily_Ridership[[#This Row],[Bridges and Tunnels: Total Traffic]]</f>
        <v>3.0593583960548543</v>
      </c>
    </row>
    <row r="156" spans="1:20" x14ac:dyDescent="0.25">
      <c r="A156" s="1">
        <v>44837</v>
      </c>
      <c r="B156">
        <v>3370048</v>
      </c>
      <c r="C156">
        <v>59</v>
      </c>
      <c r="D156">
        <v>1426633</v>
      </c>
      <c r="E156">
        <v>63</v>
      </c>
      <c r="F156">
        <v>173268</v>
      </c>
      <c r="G156">
        <v>55</v>
      </c>
      <c r="H156">
        <v>153913</v>
      </c>
      <c r="I156">
        <v>53</v>
      </c>
      <c r="J156">
        <v>25390</v>
      </c>
      <c r="K156">
        <v>85</v>
      </c>
      <c r="L156">
        <v>880633</v>
      </c>
      <c r="M156">
        <v>95</v>
      </c>
      <c r="N156">
        <v>6824</v>
      </c>
      <c r="O156">
        <v>38</v>
      </c>
      <c r="P156" t="s">
        <v>25</v>
      </c>
      <c r="Q156" t="str">
        <f>_xlfn.IFS(OR(MTA_Daily_Ridership[[#This Row],[Day Name]]="Saturday",MTA_Daily_Ridership[[#This Row],[Day Name]]="Sunday"),"Weekend",TRUE,"Weekday")</f>
        <v>Weekday</v>
      </c>
      <c r="R1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6036709</v>
      </c>
      <c r="S156" s="9">
        <f>(MTA_Daily_Ridership[[#This Row],[Subways: % of Comparable Pre-Pandemic Day]]-100)/100</f>
        <v>-0.41</v>
      </c>
      <c r="T156">
        <f>MTA_Daily_Ridership[[#This Row],[Subways: Total Estimated Ridership]]/MTA_Daily_Ridership[[#This Row],[Bridges and Tunnels: Total Traffic]]</f>
        <v>3.8268472791730495</v>
      </c>
    </row>
    <row r="157" spans="1:20" x14ac:dyDescent="0.25">
      <c r="A157" s="1">
        <v>44851</v>
      </c>
      <c r="B157">
        <v>3314497</v>
      </c>
      <c r="C157">
        <v>58</v>
      </c>
      <c r="D157">
        <v>1430672</v>
      </c>
      <c r="E157">
        <v>63</v>
      </c>
      <c r="F157">
        <v>182855</v>
      </c>
      <c r="G157">
        <v>58</v>
      </c>
      <c r="H157">
        <v>170716</v>
      </c>
      <c r="I157">
        <v>59</v>
      </c>
      <c r="J157">
        <v>24045</v>
      </c>
      <c r="K157">
        <v>81</v>
      </c>
      <c r="L157">
        <v>860596</v>
      </c>
      <c r="M157">
        <v>93</v>
      </c>
      <c r="N157">
        <v>6952</v>
      </c>
      <c r="O157">
        <v>39</v>
      </c>
      <c r="P157" t="s">
        <v>25</v>
      </c>
      <c r="Q157" t="str">
        <f>_xlfn.IFS(OR(MTA_Daily_Ridership[[#This Row],[Day Name]]="Saturday",MTA_Daily_Ridership[[#This Row],[Day Name]]="Sunday"),"Weekend",TRUE,"Weekday")</f>
        <v>Weekday</v>
      </c>
      <c r="R1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5990333</v>
      </c>
      <c r="S157" s="9">
        <f>(MTA_Daily_Ridership[[#This Row],[Subways: % of Comparable Pre-Pandemic Day]]-100)/100</f>
        <v>-0.42</v>
      </c>
      <c r="T157">
        <f>MTA_Daily_Ridership[[#This Row],[Subways: Total Estimated Ridership]]/MTA_Daily_Ridership[[#This Row],[Bridges and Tunnels: Total Traffic]]</f>
        <v>3.8513971712627062</v>
      </c>
    </row>
    <row r="158" spans="1:20" x14ac:dyDescent="0.25">
      <c r="A158" s="1">
        <v>44906</v>
      </c>
      <c r="B158">
        <v>1865579</v>
      </c>
      <c r="C158">
        <v>73</v>
      </c>
      <c r="D158">
        <v>618870</v>
      </c>
      <c r="E158">
        <v>63</v>
      </c>
      <c r="F158">
        <v>77607</v>
      </c>
      <c r="G158">
        <v>73</v>
      </c>
      <c r="H158">
        <v>74273</v>
      </c>
      <c r="I158">
        <v>69</v>
      </c>
      <c r="J158">
        <v>14949</v>
      </c>
      <c r="K158">
        <v>84</v>
      </c>
      <c r="L158">
        <v>777867</v>
      </c>
      <c r="M158">
        <v>98</v>
      </c>
      <c r="N158">
        <v>1103</v>
      </c>
      <c r="O158">
        <v>32</v>
      </c>
      <c r="P158" t="s">
        <v>27</v>
      </c>
      <c r="Q158" t="str">
        <f>_xlfn.IFS(OR(MTA_Daily_Ridership[[#This Row],[Day Name]]="Saturday",MTA_Daily_Ridership[[#This Row],[Day Name]]="Sunday"),"Weekend",TRUE,"Weekday")</f>
        <v>Weekend</v>
      </c>
      <c r="R1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3430248</v>
      </c>
      <c r="S158" s="9">
        <f>(MTA_Daily_Ridership[[#This Row],[Subways: % of Comparable Pre-Pandemic Day]]-100)/100</f>
        <v>-0.27</v>
      </c>
      <c r="T158">
        <f>MTA_Daily_Ridership[[#This Row],[Subways: Total Estimated Ridership]]/MTA_Daily_Ridership[[#This Row],[Bridges and Tunnels: Total Traffic]]</f>
        <v>2.3983264491230507</v>
      </c>
    </row>
    <row r="159" spans="1:20" x14ac:dyDescent="0.25">
      <c r="A159" s="1">
        <v>44917</v>
      </c>
      <c r="B159">
        <v>3187083</v>
      </c>
      <c r="C159">
        <v>60</v>
      </c>
      <c r="D159">
        <v>1269330</v>
      </c>
      <c r="E159">
        <v>63</v>
      </c>
      <c r="F159">
        <v>177675</v>
      </c>
      <c r="G159">
        <v>56</v>
      </c>
      <c r="H159">
        <v>147366</v>
      </c>
      <c r="I159">
        <v>53</v>
      </c>
      <c r="J159">
        <v>25244</v>
      </c>
      <c r="K159">
        <v>87</v>
      </c>
      <c r="L159">
        <v>936662</v>
      </c>
      <c r="M159">
        <v>106</v>
      </c>
      <c r="N159">
        <v>5728</v>
      </c>
      <c r="O159">
        <v>37</v>
      </c>
      <c r="P159" t="s">
        <v>22</v>
      </c>
      <c r="Q159" t="str">
        <f>_xlfn.IFS(OR(MTA_Daily_Ridership[[#This Row],[Day Name]]="Saturday",MTA_Daily_Ridership[[#This Row],[Day Name]]="Sunday"),"Weekend",TRUE,"Weekday")</f>
        <v>Weekday</v>
      </c>
      <c r="R1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5749088</v>
      </c>
      <c r="S159" s="9">
        <f>(MTA_Daily_Ridership[[#This Row],[Subways: % of Comparable Pre-Pandemic Day]]-100)/100</f>
        <v>-0.4</v>
      </c>
      <c r="T159">
        <f>MTA_Daily_Ridership[[#This Row],[Subways: Total Estimated Ridership]]/MTA_Daily_Ridership[[#This Row],[Bridges and Tunnels: Total Traffic]]</f>
        <v>3.4025966677414052</v>
      </c>
    </row>
    <row r="160" spans="1:20" x14ac:dyDescent="0.25">
      <c r="A160" s="1">
        <v>44949</v>
      </c>
      <c r="B160">
        <v>3135214</v>
      </c>
      <c r="C160">
        <v>61</v>
      </c>
      <c r="D160">
        <v>1281037</v>
      </c>
      <c r="E160">
        <v>63</v>
      </c>
      <c r="F160">
        <v>172927</v>
      </c>
      <c r="G160">
        <v>57</v>
      </c>
      <c r="H160">
        <v>155439</v>
      </c>
      <c r="I160">
        <v>58</v>
      </c>
      <c r="J160">
        <v>25087</v>
      </c>
      <c r="K160">
        <v>89</v>
      </c>
      <c r="L160">
        <v>809261</v>
      </c>
      <c r="M160">
        <v>93</v>
      </c>
      <c r="N160">
        <v>6210</v>
      </c>
      <c r="O160">
        <v>38</v>
      </c>
      <c r="P160" t="s">
        <v>25</v>
      </c>
      <c r="Q160" t="str">
        <f>_xlfn.IFS(OR(MTA_Daily_Ridership[[#This Row],[Day Name]]="Saturday",MTA_Daily_Ridership[[#This Row],[Day Name]]="Sunday"),"Weekend",TRUE,"Weekday")</f>
        <v>Weekday</v>
      </c>
      <c r="R1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5585175</v>
      </c>
      <c r="S160" s="9">
        <f>(MTA_Daily_Ridership[[#This Row],[Subways: % of Comparable Pre-Pandemic Day]]-100)/100</f>
        <v>-0.39</v>
      </c>
      <c r="T160">
        <f>MTA_Daily_Ridership[[#This Row],[Subways: Total Estimated Ridership]]/MTA_Daily_Ridership[[#This Row],[Bridges and Tunnels: Total Traffic]]</f>
        <v>3.8741691493844383</v>
      </c>
    </row>
    <row r="161" spans="1:20" x14ac:dyDescent="0.25">
      <c r="A161" s="1">
        <v>44982</v>
      </c>
      <c r="B161">
        <v>2043635</v>
      </c>
      <c r="C161">
        <v>71</v>
      </c>
      <c r="D161">
        <v>800947</v>
      </c>
      <c r="E161">
        <v>63</v>
      </c>
      <c r="F161">
        <v>86403</v>
      </c>
      <c r="G161">
        <v>92</v>
      </c>
      <c r="H161">
        <v>81742</v>
      </c>
      <c r="I161">
        <v>62</v>
      </c>
      <c r="J161">
        <v>15461</v>
      </c>
      <c r="K161">
        <v>95</v>
      </c>
      <c r="L161">
        <v>831613</v>
      </c>
      <c r="M161">
        <v>100</v>
      </c>
      <c r="N161">
        <v>1396</v>
      </c>
      <c r="O161">
        <v>33</v>
      </c>
      <c r="P161" t="s">
        <v>26</v>
      </c>
      <c r="Q161" t="str">
        <f>_xlfn.IFS(OR(MTA_Daily_Ridership[[#This Row],[Day Name]]="Saturday",MTA_Daily_Ridership[[#This Row],[Day Name]]="Sunday"),"Weekend",TRUE,"Weekday")</f>
        <v>Weekend</v>
      </c>
      <c r="R1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3861197</v>
      </c>
      <c r="S161" s="9">
        <f>(MTA_Daily_Ridership[[#This Row],[Subways: % of Comparable Pre-Pandemic Day]]-100)/100</f>
        <v>-0.28999999999999998</v>
      </c>
      <c r="T161">
        <f>MTA_Daily_Ridership[[#This Row],[Subways: Total Estimated Ridership]]/MTA_Daily_Ridership[[#This Row],[Bridges and Tunnels: Total Traffic]]</f>
        <v>2.4574351290804737</v>
      </c>
    </row>
    <row r="162" spans="1:20" x14ac:dyDescent="0.25">
      <c r="A162" s="1">
        <v>44985</v>
      </c>
      <c r="B162">
        <v>3412079</v>
      </c>
      <c r="C162">
        <v>63</v>
      </c>
      <c r="D162">
        <v>1349173</v>
      </c>
      <c r="E162">
        <v>63</v>
      </c>
      <c r="F162">
        <v>177532</v>
      </c>
      <c r="G162">
        <v>59</v>
      </c>
      <c r="H162">
        <v>139326</v>
      </c>
      <c r="I162">
        <v>52</v>
      </c>
      <c r="J162">
        <v>26116</v>
      </c>
      <c r="K162">
        <v>89</v>
      </c>
      <c r="L162">
        <v>751643</v>
      </c>
      <c r="M162">
        <v>85</v>
      </c>
      <c r="N162">
        <v>6690</v>
      </c>
      <c r="O162">
        <v>41</v>
      </c>
      <c r="P162" t="s">
        <v>23</v>
      </c>
      <c r="Q162" t="str">
        <f>_xlfn.IFS(OR(MTA_Daily_Ridership[[#This Row],[Day Name]]="Saturday",MTA_Daily_Ridership[[#This Row],[Day Name]]="Sunday"),"Weekend",TRUE,"Weekday")</f>
        <v>Weekday</v>
      </c>
      <c r="R1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5862559</v>
      </c>
      <c r="S162" s="9">
        <f>(MTA_Daily_Ridership[[#This Row],[Subways: % of Comparable Pre-Pandemic Day]]-100)/100</f>
        <v>-0.37</v>
      </c>
      <c r="T162">
        <f>MTA_Daily_Ridership[[#This Row],[Subways: Total Estimated Ridership]]/MTA_Daily_Ridership[[#This Row],[Bridges and Tunnels: Total Traffic]]</f>
        <v>4.5394941481527802</v>
      </c>
    </row>
    <row r="163" spans="1:20" x14ac:dyDescent="0.25">
      <c r="A163" s="1">
        <v>44988</v>
      </c>
      <c r="B163">
        <v>3481830</v>
      </c>
      <c r="C163">
        <v>63</v>
      </c>
      <c r="D163">
        <v>1417670</v>
      </c>
      <c r="E163">
        <v>63</v>
      </c>
      <c r="F163">
        <v>172623</v>
      </c>
      <c r="G163">
        <v>55</v>
      </c>
      <c r="H163">
        <v>150603</v>
      </c>
      <c r="I163">
        <v>55</v>
      </c>
      <c r="J163">
        <v>27298</v>
      </c>
      <c r="K163">
        <v>92</v>
      </c>
      <c r="L163">
        <v>933992</v>
      </c>
      <c r="M163">
        <v>101</v>
      </c>
      <c r="N163">
        <v>6167</v>
      </c>
      <c r="O163">
        <v>39</v>
      </c>
      <c r="P163" t="s">
        <v>24</v>
      </c>
      <c r="Q163" t="str">
        <f>_xlfn.IFS(OR(MTA_Daily_Ridership[[#This Row],[Day Name]]="Saturday",MTA_Daily_Ridership[[#This Row],[Day Name]]="Sunday"),"Weekend",TRUE,"Weekday")</f>
        <v>Weekday</v>
      </c>
      <c r="R1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6190183</v>
      </c>
      <c r="S163" s="9">
        <f>(MTA_Daily_Ridership[[#This Row],[Subways: % of Comparable Pre-Pandemic Day]]-100)/100</f>
        <v>-0.37</v>
      </c>
      <c r="T163">
        <f>MTA_Daily_Ridership[[#This Row],[Subways: Total Estimated Ridership]]/MTA_Daily_Ridership[[#This Row],[Bridges and Tunnels: Total Traffic]]</f>
        <v>3.727901309647192</v>
      </c>
    </row>
    <row r="164" spans="1:20" x14ac:dyDescent="0.25">
      <c r="A164" s="1">
        <v>44995</v>
      </c>
      <c r="B164">
        <v>3502339</v>
      </c>
      <c r="C164">
        <v>63</v>
      </c>
      <c r="D164">
        <v>1408909</v>
      </c>
      <c r="E164">
        <v>63</v>
      </c>
      <c r="F164">
        <v>182873</v>
      </c>
      <c r="G164">
        <v>58</v>
      </c>
      <c r="H164">
        <v>160550</v>
      </c>
      <c r="I164">
        <v>58</v>
      </c>
      <c r="J164">
        <v>28209</v>
      </c>
      <c r="K164">
        <v>95</v>
      </c>
      <c r="L164">
        <v>964271</v>
      </c>
      <c r="M164">
        <v>105</v>
      </c>
      <c r="N164">
        <v>6135</v>
      </c>
      <c r="O164">
        <v>38</v>
      </c>
      <c r="P164" t="s">
        <v>24</v>
      </c>
      <c r="Q164" t="str">
        <f>_xlfn.IFS(OR(MTA_Daily_Ridership[[#This Row],[Day Name]]="Saturday",MTA_Daily_Ridership[[#This Row],[Day Name]]="Sunday"),"Weekend",TRUE,"Weekday")</f>
        <v>Weekday</v>
      </c>
      <c r="R1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6253286</v>
      </c>
      <c r="S164" s="9">
        <f>(MTA_Daily_Ridership[[#This Row],[Subways: % of Comparable Pre-Pandemic Day]]-100)/100</f>
        <v>-0.37</v>
      </c>
      <c r="T164">
        <f>MTA_Daily_Ridership[[#This Row],[Subways: Total Estimated Ridership]]/MTA_Daily_Ridership[[#This Row],[Bridges and Tunnels: Total Traffic]]</f>
        <v>3.6321106825778231</v>
      </c>
    </row>
    <row r="165" spans="1:20" x14ac:dyDescent="0.25">
      <c r="A165" s="1">
        <v>45002</v>
      </c>
      <c r="B165">
        <v>3661519</v>
      </c>
      <c r="C165">
        <v>66</v>
      </c>
      <c r="D165">
        <v>1408472</v>
      </c>
      <c r="E165">
        <v>63</v>
      </c>
      <c r="F165">
        <v>199191</v>
      </c>
      <c r="G165">
        <v>64</v>
      </c>
      <c r="H165">
        <v>171443</v>
      </c>
      <c r="I165">
        <v>62</v>
      </c>
      <c r="J165">
        <v>28094</v>
      </c>
      <c r="K165">
        <v>94</v>
      </c>
      <c r="L165">
        <v>965113</v>
      </c>
      <c r="M165">
        <v>105</v>
      </c>
      <c r="N165">
        <v>6790</v>
      </c>
      <c r="O165">
        <v>43</v>
      </c>
      <c r="P165" t="s">
        <v>24</v>
      </c>
      <c r="Q165" t="str">
        <f>_xlfn.IFS(OR(MTA_Daily_Ridership[[#This Row],[Day Name]]="Saturday",MTA_Daily_Ridership[[#This Row],[Day Name]]="Sunday"),"Weekend",TRUE,"Weekday")</f>
        <v>Weekday</v>
      </c>
      <c r="R1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6440622</v>
      </c>
      <c r="S165" s="9">
        <f>(MTA_Daily_Ridership[[#This Row],[Subways: % of Comparable Pre-Pandemic Day]]-100)/100</f>
        <v>-0.34</v>
      </c>
      <c r="T165">
        <f>MTA_Daily_Ridership[[#This Row],[Subways: Total Estimated Ridership]]/MTA_Daily_Ridership[[#This Row],[Bridges and Tunnels: Total Traffic]]</f>
        <v>3.7938759502773252</v>
      </c>
    </row>
    <row r="166" spans="1:20" x14ac:dyDescent="0.25">
      <c r="A166" s="1">
        <v>45009</v>
      </c>
      <c r="B166">
        <v>3534300</v>
      </c>
      <c r="C166">
        <v>63</v>
      </c>
      <c r="D166">
        <v>1420346</v>
      </c>
      <c r="E166">
        <v>63</v>
      </c>
      <c r="F166">
        <v>188352</v>
      </c>
      <c r="G166">
        <v>60</v>
      </c>
      <c r="H166">
        <v>159574</v>
      </c>
      <c r="I166">
        <v>58</v>
      </c>
      <c r="J166">
        <v>27883</v>
      </c>
      <c r="K166">
        <v>94</v>
      </c>
      <c r="L166">
        <v>959147</v>
      </c>
      <c r="M166">
        <v>104</v>
      </c>
      <c r="N166">
        <v>6133</v>
      </c>
      <c r="O166">
        <v>38</v>
      </c>
      <c r="P166" t="s">
        <v>24</v>
      </c>
      <c r="Q166" t="str">
        <f>_xlfn.IFS(OR(MTA_Daily_Ridership[[#This Row],[Day Name]]="Saturday",MTA_Daily_Ridership[[#This Row],[Day Name]]="Sunday"),"Weekend",TRUE,"Weekday")</f>
        <v>Weekday</v>
      </c>
      <c r="R1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6295735</v>
      </c>
      <c r="S166" s="9">
        <f>(MTA_Daily_Ridership[[#This Row],[Subways: % of Comparable Pre-Pandemic Day]]-100)/100</f>
        <v>-0.37</v>
      </c>
      <c r="T166">
        <f>MTA_Daily_Ridership[[#This Row],[Subways: Total Estimated Ridership]]/MTA_Daily_Ridership[[#This Row],[Bridges and Tunnels: Total Traffic]]</f>
        <v>3.6848366308813976</v>
      </c>
    </row>
    <row r="167" spans="1:20" x14ac:dyDescent="0.25">
      <c r="A167" s="1">
        <v>45017</v>
      </c>
      <c r="B167">
        <v>2283533</v>
      </c>
      <c r="C167">
        <v>72</v>
      </c>
      <c r="D167">
        <v>842213</v>
      </c>
      <c r="E167">
        <v>63</v>
      </c>
      <c r="F167">
        <v>82140</v>
      </c>
      <c r="G167">
        <v>72</v>
      </c>
      <c r="H167">
        <v>88096</v>
      </c>
      <c r="I167">
        <v>59</v>
      </c>
      <c r="J167">
        <v>16428</v>
      </c>
      <c r="K167">
        <v>98</v>
      </c>
      <c r="L167">
        <v>856286</v>
      </c>
      <c r="M167">
        <v>94</v>
      </c>
      <c r="N167">
        <v>1520</v>
      </c>
      <c r="O167">
        <v>30</v>
      </c>
      <c r="P167" t="s">
        <v>26</v>
      </c>
      <c r="Q167" t="str">
        <f>_xlfn.IFS(OR(MTA_Daily_Ridership[[#This Row],[Day Name]]="Saturday",MTA_Daily_Ridership[[#This Row],[Day Name]]="Sunday"),"Weekend",TRUE,"Weekday")</f>
        <v>Weekend</v>
      </c>
      <c r="R1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4170216</v>
      </c>
      <c r="S167" s="9">
        <f>(MTA_Daily_Ridership[[#This Row],[Subways: % of Comparable Pre-Pandemic Day]]-100)/100</f>
        <v>-0.28000000000000003</v>
      </c>
      <c r="T167">
        <f>MTA_Daily_Ridership[[#This Row],[Subways: Total Estimated Ridership]]/MTA_Daily_Ridership[[#This Row],[Bridges and Tunnels: Total Traffic]]</f>
        <v>2.6667877321362257</v>
      </c>
    </row>
    <row r="168" spans="1:20" x14ac:dyDescent="0.25">
      <c r="A168" s="1">
        <v>45058</v>
      </c>
      <c r="B168">
        <v>3723192</v>
      </c>
      <c r="C168">
        <v>65</v>
      </c>
      <c r="D168">
        <v>1436385</v>
      </c>
      <c r="E168">
        <v>63</v>
      </c>
      <c r="F168">
        <v>201367</v>
      </c>
      <c r="G168">
        <v>63</v>
      </c>
      <c r="H168">
        <v>185027</v>
      </c>
      <c r="I168">
        <v>65</v>
      </c>
      <c r="J168">
        <v>29397</v>
      </c>
      <c r="K168">
        <v>100</v>
      </c>
      <c r="L168">
        <v>1043802</v>
      </c>
      <c r="M168">
        <v>108</v>
      </c>
      <c r="N168">
        <v>6629</v>
      </c>
      <c r="O168">
        <v>38</v>
      </c>
      <c r="P168" t="s">
        <v>24</v>
      </c>
      <c r="Q168" t="str">
        <f>_xlfn.IFS(OR(MTA_Daily_Ridership[[#This Row],[Day Name]]="Saturday",MTA_Daily_Ridership[[#This Row],[Day Name]]="Sunday"),"Weekend",TRUE,"Weekday")</f>
        <v>Weekday</v>
      </c>
      <c r="R1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6625799</v>
      </c>
      <c r="S168" s="9">
        <f>(MTA_Daily_Ridership[[#This Row],[Subways: % of Comparable Pre-Pandemic Day]]-100)/100</f>
        <v>-0.35</v>
      </c>
      <c r="T168">
        <f>MTA_Daily_Ridership[[#This Row],[Subways: Total Estimated Ridership]]/MTA_Daily_Ridership[[#This Row],[Bridges and Tunnels: Total Traffic]]</f>
        <v>3.5669523530324718</v>
      </c>
    </row>
    <row r="169" spans="1:20" x14ac:dyDescent="0.25">
      <c r="A169" s="1">
        <v>45061</v>
      </c>
      <c r="B169">
        <v>3553443</v>
      </c>
      <c r="C169">
        <v>62</v>
      </c>
      <c r="D169">
        <v>1440741</v>
      </c>
      <c r="E169">
        <v>63</v>
      </c>
      <c r="F169">
        <v>201209</v>
      </c>
      <c r="G169">
        <v>63</v>
      </c>
      <c r="H169">
        <v>184909</v>
      </c>
      <c r="I169">
        <v>65</v>
      </c>
      <c r="J169">
        <v>25892</v>
      </c>
      <c r="K169">
        <v>88</v>
      </c>
      <c r="L169">
        <v>947897</v>
      </c>
      <c r="M169">
        <v>98</v>
      </c>
      <c r="N169">
        <v>6956</v>
      </c>
      <c r="O169">
        <v>40</v>
      </c>
      <c r="P169" t="s">
        <v>25</v>
      </c>
      <c r="Q169" t="str">
        <f>_xlfn.IFS(OR(MTA_Daily_Ridership[[#This Row],[Day Name]]="Saturday",MTA_Daily_Ridership[[#This Row],[Day Name]]="Sunday"),"Weekend",TRUE,"Weekday")</f>
        <v>Weekday</v>
      </c>
      <c r="R1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6361047</v>
      </c>
      <c r="S169" s="9">
        <f>(MTA_Daily_Ridership[[#This Row],[Subways: % of Comparable Pre-Pandemic Day]]-100)/100</f>
        <v>-0.38</v>
      </c>
      <c r="T169">
        <f>MTA_Daily_Ridership[[#This Row],[Subways: Total Estimated Ridership]]/MTA_Daily_Ridership[[#This Row],[Bridges and Tunnels: Total Traffic]]</f>
        <v>3.7487648974519385</v>
      </c>
    </row>
    <row r="170" spans="1:20" x14ac:dyDescent="0.25">
      <c r="A170" s="1">
        <v>45065</v>
      </c>
      <c r="B170">
        <v>3789929</v>
      </c>
      <c r="C170">
        <v>66</v>
      </c>
      <c r="D170">
        <v>1431269</v>
      </c>
      <c r="E170">
        <v>63</v>
      </c>
      <c r="F170">
        <v>208310</v>
      </c>
      <c r="G170">
        <v>65</v>
      </c>
      <c r="H170">
        <v>181114</v>
      </c>
      <c r="I170">
        <v>63</v>
      </c>
      <c r="J170">
        <v>28381</v>
      </c>
      <c r="K170">
        <v>97</v>
      </c>
      <c r="L170">
        <v>1024064</v>
      </c>
      <c r="M170">
        <v>106</v>
      </c>
      <c r="N170">
        <v>6362</v>
      </c>
      <c r="O170">
        <v>37</v>
      </c>
      <c r="P170" t="s">
        <v>24</v>
      </c>
      <c r="Q170" t="str">
        <f>_xlfn.IFS(OR(MTA_Daily_Ridership[[#This Row],[Day Name]]="Saturday",MTA_Daily_Ridership[[#This Row],[Day Name]]="Sunday"),"Weekend",TRUE,"Weekday")</f>
        <v>Weekday</v>
      </c>
      <c r="R1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6669429</v>
      </c>
      <c r="S170" s="9">
        <f>(MTA_Daily_Ridership[[#This Row],[Subways: % of Comparable Pre-Pandemic Day]]-100)/100</f>
        <v>-0.34</v>
      </c>
      <c r="T170">
        <f>MTA_Daily_Ridership[[#This Row],[Subways: Total Estimated Ridership]]/MTA_Daily_Ridership[[#This Row],[Bridges and Tunnels: Total Traffic]]</f>
        <v>3.7008712346103367</v>
      </c>
    </row>
    <row r="171" spans="1:20" x14ac:dyDescent="0.25">
      <c r="A171" s="1">
        <v>45076</v>
      </c>
      <c r="B171">
        <v>3714864</v>
      </c>
      <c r="C171">
        <v>65</v>
      </c>
      <c r="D171">
        <v>1438285</v>
      </c>
      <c r="E171">
        <v>63</v>
      </c>
      <c r="F171">
        <v>227623</v>
      </c>
      <c r="G171">
        <v>71</v>
      </c>
      <c r="H171">
        <v>205661</v>
      </c>
      <c r="I171">
        <v>72</v>
      </c>
      <c r="J171">
        <v>27645</v>
      </c>
      <c r="K171">
        <v>94</v>
      </c>
      <c r="L171">
        <v>959824</v>
      </c>
      <c r="M171">
        <v>100</v>
      </c>
      <c r="N171">
        <v>7398</v>
      </c>
      <c r="O171">
        <v>43</v>
      </c>
      <c r="P171" t="s">
        <v>23</v>
      </c>
      <c r="Q171" t="str">
        <f>_xlfn.IFS(OR(MTA_Daily_Ridership[[#This Row],[Day Name]]="Saturday",MTA_Daily_Ridership[[#This Row],[Day Name]]="Sunday"),"Weekend",TRUE,"Weekday")</f>
        <v>Weekday</v>
      </c>
      <c r="R1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6581300</v>
      </c>
      <c r="S171" s="9">
        <f>(MTA_Daily_Ridership[[#This Row],[Subways: % of Comparable Pre-Pandemic Day]]-100)/100</f>
        <v>-0.35</v>
      </c>
      <c r="T171">
        <f>MTA_Daily_Ridership[[#This Row],[Subways: Total Estimated Ridership]]/MTA_Daily_Ridership[[#This Row],[Bridges and Tunnels: Total Traffic]]</f>
        <v>3.8703595659204186</v>
      </c>
    </row>
    <row r="172" spans="1:20" x14ac:dyDescent="0.25">
      <c r="A172" s="1">
        <v>45102</v>
      </c>
      <c r="B172">
        <v>2222704</v>
      </c>
      <c r="C172">
        <v>85</v>
      </c>
      <c r="D172">
        <v>689020</v>
      </c>
      <c r="E172">
        <v>63</v>
      </c>
      <c r="F172">
        <v>123527</v>
      </c>
      <c r="G172">
        <v>125</v>
      </c>
      <c r="H172">
        <v>113238</v>
      </c>
      <c r="I172">
        <v>104</v>
      </c>
      <c r="J172">
        <v>17103</v>
      </c>
      <c r="K172">
        <v>95</v>
      </c>
      <c r="L172">
        <v>948428</v>
      </c>
      <c r="M172">
        <v>103</v>
      </c>
      <c r="N172">
        <v>2248</v>
      </c>
      <c r="O172">
        <v>58</v>
      </c>
      <c r="P172" t="s">
        <v>27</v>
      </c>
      <c r="Q172" t="str">
        <f>_xlfn.IFS(OR(MTA_Daily_Ridership[[#This Row],[Day Name]]="Saturday",MTA_Daily_Ridership[[#This Row],[Day Name]]="Sunday"),"Weekend",TRUE,"Weekday")</f>
        <v>Weekend</v>
      </c>
      <c r="R1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4116268</v>
      </c>
      <c r="S172" s="9">
        <f>(MTA_Daily_Ridership[[#This Row],[Subways: % of Comparable Pre-Pandemic Day]]-100)/100</f>
        <v>-0.15</v>
      </c>
      <c r="T172">
        <f>MTA_Daily_Ridership[[#This Row],[Subways: Total Estimated Ridership]]/MTA_Daily_Ridership[[#This Row],[Bridges and Tunnels: Total Traffic]]</f>
        <v>2.3435664067277644</v>
      </c>
    </row>
    <row r="173" spans="1:20" x14ac:dyDescent="0.25">
      <c r="A173" s="1">
        <v>45112</v>
      </c>
      <c r="B173">
        <v>3318379</v>
      </c>
      <c r="C173">
        <v>63</v>
      </c>
      <c r="D173">
        <v>1296583</v>
      </c>
      <c r="E173">
        <v>63</v>
      </c>
      <c r="F173">
        <v>211448</v>
      </c>
      <c r="G173">
        <v>67</v>
      </c>
      <c r="H173">
        <v>189434</v>
      </c>
      <c r="I173">
        <v>67</v>
      </c>
      <c r="J173">
        <v>28774</v>
      </c>
      <c r="K173">
        <v>101</v>
      </c>
      <c r="L173">
        <v>963342</v>
      </c>
      <c r="M173">
        <v>100</v>
      </c>
      <c r="N173">
        <v>6472</v>
      </c>
      <c r="O173">
        <v>47</v>
      </c>
      <c r="P173" t="s">
        <v>21</v>
      </c>
      <c r="Q173" t="str">
        <f>_xlfn.IFS(OR(MTA_Daily_Ridership[[#This Row],[Day Name]]="Saturday",MTA_Daily_Ridership[[#This Row],[Day Name]]="Sunday"),"Weekend",TRUE,"Weekday")</f>
        <v>Weekday</v>
      </c>
      <c r="R1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6014432</v>
      </c>
      <c r="S173" s="9">
        <f>(MTA_Daily_Ridership[[#This Row],[Subways: % of Comparable Pre-Pandemic Day]]-100)/100</f>
        <v>-0.37</v>
      </c>
      <c r="T173">
        <f>MTA_Daily_Ridership[[#This Row],[Subways: Total Estimated Ridership]]/MTA_Daily_Ridership[[#This Row],[Bridges and Tunnels: Total Traffic]]</f>
        <v>3.4446530930863597</v>
      </c>
    </row>
    <row r="174" spans="1:20" x14ac:dyDescent="0.25">
      <c r="A174" s="1">
        <v>45117</v>
      </c>
      <c r="B174">
        <v>3208730</v>
      </c>
      <c r="C174">
        <v>61</v>
      </c>
      <c r="D174">
        <v>1307297</v>
      </c>
      <c r="E174">
        <v>63</v>
      </c>
      <c r="F174">
        <v>196506</v>
      </c>
      <c r="G174">
        <v>62</v>
      </c>
      <c r="H174">
        <v>171497</v>
      </c>
      <c r="I174">
        <v>61</v>
      </c>
      <c r="J174">
        <v>27354</v>
      </c>
      <c r="K174">
        <v>96</v>
      </c>
      <c r="L174">
        <v>925569</v>
      </c>
      <c r="M174">
        <v>96</v>
      </c>
      <c r="N174">
        <v>6175</v>
      </c>
      <c r="O174">
        <v>45</v>
      </c>
      <c r="P174" t="s">
        <v>25</v>
      </c>
      <c r="Q174" t="str">
        <f>_xlfn.IFS(OR(MTA_Daily_Ridership[[#This Row],[Day Name]]="Saturday",MTA_Daily_Ridership[[#This Row],[Day Name]]="Sunday"),"Weekend",TRUE,"Weekday")</f>
        <v>Weekday</v>
      </c>
      <c r="R1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5843128</v>
      </c>
      <c r="S174" s="9">
        <f>(MTA_Daily_Ridership[[#This Row],[Subways: % of Comparable Pre-Pandemic Day]]-100)/100</f>
        <v>-0.39</v>
      </c>
      <c r="T174">
        <f>MTA_Daily_Ridership[[#This Row],[Subways: Total Estimated Ridership]]/MTA_Daily_Ridership[[#This Row],[Bridges and Tunnels: Total Traffic]]</f>
        <v>3.466764768482955</v>
      </c>
    </row>
    <row r="175" spans="1:20" x14ac:dyDescent="0.25">
      <c r="A175" s="1">
        <v>45124</v>
      </c>
      <c r="B175">
        <v>3282092</v>
      </c>
      <c r="C175">
        <v>62</v>
      </c>
      <c r="D175">
        <v>1310810</v>
      </c>
      <c r="E175">
        <v>63</v>
      </c>
      <c r="F175">
        <v>205378</v>
      </c>
      <c r="G175">
        <v>65</v>
      </c>
      <c r="H175">
        <v>182216</v>
      </c>
      <c r="I175">
        <v>64</v>
      </c>
      <c r="J175">
        <v>27637</v>
      </c>
      <c r="K175">
        <v>97</v>
      </c>
      <c r="L175">
        <v>964710</v>
      </c>
      <c r="M175">
        <v>100</v>
      </c>
      <c r="N175">
        <v>6345</v>
      </c>
      <c r="O175">
        <v>46</v>
      </c>
      <c r="P175" t="s">
        <v>25</v>
      </c>
      <c r="Q175" t="str">
        <f>_xlfn.IFS(OR(MTA_Daily_Ridership[[#This Row],[Day Name]]="Saturday",MTA_Daily_Ridership[[#This Row],[Day Name]]="Sunday"),"Weekend",TRUE,"Weekday")</f>
        <v>Weekday</v>
      </c>
      <c r="R1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5979188</v>
      </c>
      <c r="S175" s="9">
        <f>(MTA_Daily_Ridership[[#This Row],[Subways: % of Comparable Pre-Pandemic Day]]-100)/100</f>
        <v>-0.38</v>
      </c>
      <c r="T175">
        <f>MTA_Daily_Ridership[[#This Row],[Subways: Total Estimated Ridership]]/MTA_Daily_Ridership[[#This Row],[Bridges and Tunnels: Total Traffic]]</f>
        <v>3.4021540151962766</v>
      </c>
    </row>
    <row r="176" spans="1:20" x14ac:dyDescent="0.25">
      <c r="A176" s="1">
        <v>45125</v>
      </c>
      <c r="B176">
        <v>3584819</v>
      </c>
      <c r="C176">
        <v>68</v>
      </c>
      <c r="D176">
        <v>1313665</v>
      </c>
      <c r="E176">
        <v>63</v>
      </c>
      <c r="F176">
        <v>225299</v>
      </c>
      <c r="G176">
        <v>71</v>
      </c>
      <c r="H176">
        <v>204203</v>
      </c>
      <c r="I176">
        <v>72</v>
      </c>
      <c r="J176">
        <v>29105</v>
      </c>
      <c r="K176">
        <v>103</v>
      </c>
      <c r="L176">
        <v>944208</v>
      </c>
      <c r="M176">
        <v>98</v>
      </c>
      <c r="N176">
        <v>6766</v>
      </c>
      <c r="O176">
        <v>49</v>
      </c>
      <c r="P176" t="s">
        <v>23</v>
      </c>
      <c r="Q176" t="str">
        <f>_xlfn.IFS(OR(MTA_Daily_Ridership[[#This Row],[Day Name]]="Saturday",MTA_Daily_Ridership[[#This Row],[Day Name]]="Sunday"),"Weekend",TRUE,"Weekday")</f>
        <v>Weekday</v>
      </c>
      <c r="R1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6308065</v>
      </c>
      <c r="S176" s="9">
        <f>(MTA_Daily_Ridership[[#This Row],[Subways: % of Comparable Pre-Pandemic Day]]-100)/100</f>
        <v>-0.32</v>
      </c>
      <c r="T176">
        <f>MTA_Daily_Ridership[[#This Row],[Subways: Total Estimated Ridership]]/MTA_Daily_Ridership[[#This Row],[Bridges and Tunnels: Total Traffic]]</f>
        <v>3.7966412061749106</v>
      </c>
    </row>
    <row r="177" spans="1:20" x14ac:dyDescent="0.25">
      <c r="A177" s="1">
        <v>45131</v>
      </c>
      <c r="B177">
        <v>3255379</v>
      </c>
      <c r="C177">
        <v>62</v>
      </c>
      <c r="D177">
        <v>1302964</v>
      </c>
      <c r="E177">
        <v>63</v>
      </c>
      <c r="F177">
        <v>206025</v>
      </c>
      <c r="G177">
        <v>65</v>
      </c>
      <c r="H177">
        <v>180716</v>
      </c>
      <c r="I177">
        <v>64</v>
      </c>
      <c r="J177">
        <v>27222</v>
      </c>
      <c r="K177">
        <v>96</v>
      </c>
      <c r="L177">
        <v>948855</v>
      </c>
      <c r="M177">
        <v>99</v>
      </c>
      <c r="N177">
        <v>6175</v>
      </c>
      <c r="O177">
        <v>45</v>
      </c>
      <c r="P177" t="s">
        <v>25</v>
      </c>
      <c r="Q177" t="str">
        <f>_xlfn.IFS(OR(MTA_Daily_Ridership[[#This Row],[Day Name]]="Saturday",MTA_Daily_Ridership[[#This Row],[Day Name]]="Sunday"),"Weekend",TRUE,"Weekday")</f>
        <v>Weekday</v>
      </c>
      <c r="R1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5927336</v>
      </c>
      <c r="S177" s="9">
        <f>(MTA_Daily_Ridership[[#This Row],[Subways: % of Comparable Pre-Pandemic Day]]-100)/100</f>
        <v>-0.38</v>
      </c>
      <c r="T177">
        <f>MTA_Daily_Ridership[[#This Row],[Subways: Total Estimated Ridership]]/MTA_Daily_Ridership[[#This Row],[Bridges and Tunnels: Total Traffic]]</f>
        <v>3.4308498137228556</v>
      </c>
    </row>
    <row r="178" spans="1:20" x14ac:dyDescent="0.25">
      <c r="A178" s="1">
        <v>45132</v>
      </c>
      <c r="B178">
        <v>3630414</v>
      </c>
      <c r="C178">
        <v>69</v>
      </c>
      <c r="D178">
        <v>1307716</v>
      </c>
      <c r="E178">
        <v>63</v>
      </c>
      <c r="F178">
        <v>226651</v>
      </c>
      <c r="G178">
        <v>72</v>
      </c>
      <c r="H178">
        <v>211053</v>
      </c>
      <c r="I178">
        <v>75</v>
      </c>
      <c r="J178">
        <v>29285</v>
      </c>
      <c r="K178">
        <v>103</v>
      </c>
      <c r="L178">
        <v>939926</v>
      </c>
      <c r="M178">
        <v>98</v>
      </c>
      <c r="N178">
        <v>7050</v>
      </c>
      <c r="O178">
        <v>51</v>
      </c>
      <c r="P178" t="s">
        <v>23</v>
      </c>
      <c r="Q178" t="str">
        <f>_xlfn.IFS(OR(MTA_Daily_Ridership[[#This Row],[Day Name]]="Saturday",MTA_Daily_Ridership[[#This Row],[Day Name]]="Sunday"),"Weekend",TRUE,"Weekday")</f>
        <v>Weekday</v>
      </c>
      <c r="R1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6352095</v>
      </c>
      <c r="S178" s="9">
        <f>(MTA_Daily_Ridership[[#This Row],[Subways: % of Comparable Pre-Pandemic Day]]-100)/100</f>
        <v>-0.31</v>
      </c>
      <c r="T178">
        <f>MTA_Daily_Ridership[[#This Row],[Subways: Total Estimated Ridership]]/MTA_Daily_Ridership[[#This Row],[Bridges and Tunnels: Total Traffic]]</f>
        <v>3.8624466181380237</v>
      </c>
    </row>
    <row r="179" spans="1:20" x14ac:dyDescent="0.25">
      <c r="A179" s="1">
        <v>45134</v>
      </c>
      <c r="B179">
        <v>3580012</v>
      </c>
      <c r="C179">
        <v>68</v>
      </c>
      <c r="D179">
        <v>1313385</v>
      </c>
      <c r="E179">
        <v>63</v>
      </c>
      <c r="F179">
        <v>219460</v>
      </c>
      <c r="G179">
        <v>69</v>
      </c>
      <c r="H179">
        <v>187729</v>
      </c>
      <c r="I179">
        <v>66</v>
      </c>
      <c r="J179">
        <v>28692</v>
      </c>
      <c r="K179">
        <v>101</v>
      </c>
      <c r="L179">
        <v>973315</v>
      </c>
      <c r="M179">
        <v>101</v>
      </c>
      <c r="N179">
        <v>6788</v>
      </c>
      <c r="O179">
        <v>49</v>
      </c>
      <c r="P179" t="s">
        <v>22</v>
      </c>
      <c r="Q179" t="str">
        <f>_xlfn.IFS(OR(MTA_Daily_Ridership[[#This Row],[Day Name]]="Saturday",MTA_Daily_Ridership[[#This Row],[Day Name]]="Sunday"),"Weekend",TRUE,"Weekday")</f>
        <v>Weekday</v>
      </c>
      <c r="R1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6309381</v>
      </c>
      <c r="S179" s="9">
        <f>(MTA_Daily_Ridership[[#This Row],[Subways: % of Comparable Pre-Pandemic Day]]-100)/100</f>
        <v>-0.32</v>
      </c>
      <c r="T179">
        <f>MTA_Daily_Ridership[[#This Row],[Subways: Total Estimated Ridership]]/MTA_Daily_Ridership[[#This Row],[Bridges and Tunnels: Total Traffic]]</f>
        <v>3.6781638010304989</v>
      </c>
    </row>
    <row r="180" spans="1:20" x14ac:dyDescent="0.25">
      <c r="A180" s="1">
        <v>45136</v>
      </c>
      <c r="B180">
        <v>2251524</v>
      </c>
      <c r="C180">
        <v>80</v>
      </c>
      <c r="D180">
        <v>856921</v>
      </c>
      <c r="E180">
        <v>63</v>
      </c>
      <c r="F180">
        <v>120457</v>
      </c>
      <c r="G180">
        <v>94</v>
      </c>
      <c r="H180">
        <v>100508</v>
      </c>
      <c r="I180">
        <v>65</v>
      </c>
      <c r="J180">
        <v>16747</v>
      </c>
      <c r="K180">
        <v>105</v>
      </c>
      <c r="L180">
        <v>957063</v>
      </c>
      <c r="M180">
        <v>104</v>
      </c>
      <c r="N180">
        <v>2314</v>
      </c>
      <c r="O180">
        <v>45</v>
      </c>
      <c r="P180" t="s">
        <v>26</v>
      </c>
      <c r="Q180" t="str">
        <f>_xlfn.IFS(OR(MTA_Daily_Ridership[[#This Row],[Day Name]]="Saturday",MTA_Daily_Ridership[[#This Row],[Day Name]]="Sunday"),"Weekend",TRUE,"Weekday")</f>
        <v>Weekend</v>
      </c>
      <c r="R1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4305534</v>
      </c>
      <c r="S180" s="9">
        <f>(MTA_Daily_Ridership[[#This Row],[Subways: % of Comparable Pre-Pandemic Day]]-100)/100</f>
        <v>-0.2</v>
      </c>
      <c r="T180">
        <f>MTA_Daily_Ridership[[#This Row],[Subways: Total Estimated Ridership]]/MTA_Daily_Ridership[[#This Row],[Bridges and Tunnels: Total Traffic]]</f>
        <v>2.3525347861112591</v>
      </c>
    </row>
    <row r="181" spans="1:20" x14ac:dyDescent="0.25">
      <c r="A181" s="1">
        <v>45148</v>
      </c>
      <c r="B181">
        <v>3429304</v>
      </c>
      <c r="C181">
        <v>67</v>
      </c>
      <c r="D181">
        <v>1262073</v>
      </c>
      <c r="E181">
        <v>63</v>
      </c>
      <c r="F181">
        <v>208782</v>
      </c>
      <c r="G181">
        <v>67</v>
      </c>
      <c r="H181">
        <v>178768</v>
      </c>
      <c r="I181">
        <v>66</v>
      </c>
      <c r="J181">
        <v>29758</v>
      </c>
      <c r="K181">
        <v>107</v>
      </c>
      <c r="L181">
        <v>956875</v>
      </c>
      <c r="M181">
        <v>98</v>
      </c>
      <c r="N181">
        <v>6333</v>
      </c>
      <c r="O181">
        <v>47</v>
      </c>
      <c r="P181" t="s">
        <v>22</v>
      </c>
      <c r="Q181" t="str">
        <f>_xlfn.IFS(OR(MTA_Daily_Ridership[[#This Row],[Day Name]]="Saturday",MTA_Daily_Ridership[[#This Row],[Day Name]]="Sunday"),"Weekend",TRUE,"Weekday")</f>
        <v>Weekday</v>
      </c>
      <c r="R1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6071893</v>
      </c>
      <c r="S181" s="9">
        <f>(MTA_Daily_Ridership[[#This Row],[Subways: % of Comparable Pre-Pandemic Day]]-100)/100</f>
        <v>-0.33</v>
      </c>
      <c r="T181">
        <f>MTA_Daily_Ridership[[#This Row],[Subways: Total Estimated Ridership]]/MTA_Daily_Ridership[[#This Row],[Bridges and Tunnels: Total Traffic]]</f>
        <v>3.5838578706727628</v>
      </c>
    </row>
    <row r="182" spans="1:20" x14ac:dyDescent="0.25">
      <c r="A182" s="1">
        <v>45149</v>
      </c>
      <c r="B182">
        <v>3311714</v>
      </c>
      <c r="C182">
        <v>64</v>
      </c>
      <c r="D182">
        <v>1275618</v>
      </c>
      <c r="E182">
        <v>63</v>
      </c>
      <c r="F182">
        <v>206947</v>
      </c>
      <c r="G182">
        <v>66</v>
      </c>
      <c r="H182">
        <v>171116</v>
      </c>
      <c r="I182">
        <v>63</v>
      </c>
      <c r="J182">
        <v>29109</v>
      </c>
      <c r="K182">
        <v>104</v>
      </c>
      <c r="L182">
        <v>1018825</v>
      </c>
      <c r="M182">
        <v>105</v>
      </c>
      <c r="N182">
        <v>6119</v>
      </c>
      <c r="O182">
        <v>46</v>
      </c>
      <c r="P182" t="s">
        <v>24</v>
      </c>
      <c r="Q182" t="str">
        <f>_xlfn.IFS(OR(MTA_Daily_Ridership[[#This Row],[Day Name]]="Saturday",MTA_Daily_Ridership[[#This Row],[Day Name]]="Sunday"),"Weekend",TRUE,"Weekday")</f>
        <v>Weekday</v>
      </c>
      <c r="R1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6019448</v>
      </c>
      <c r="S182" s="9">
        <f>(MTA_Daily_Ridership[[#This Row],[Subways: % of Comparable Pre-Pandemic Day]]-100)/100</f>
        <v>-0.36</v>
      </c>
      <c r="T182">
        <f>MTA_Daily_Ridership[[#This Row],[Subways: Total Estimated Ridership]]/MTA_Daily_Ridership[[#This Row],[Bridges and Tunnels: Total Traffic]]</f>
        <v>3.2505229062891074</v>
      </c>
    </row>
    <row r="183" spans="1:20" x14ac:dyDescent="0.25">
      <c r="A183" s="1">
        <v>45153</v>
      </c>
      <c r="B183">
        <v>3385996</v>
      </c>
      <c r="C183">
        <v>66</v>
      </c>
      <c r="D183">
        <v>1273782</v>
      </c>
      <c r="E183">
        <v>63</v>
      </c>
      <c r="F183">
        <v>212116</v>
      </c>
      <c r="G183">
        <v>68</v>
      </c>
      <c r="H183">
        <v>187441</v>
      </c>
      <c r="I183">
        <v>69</v>
      </c>
      <c r="J183">
        <v>29122</v>
      </c>
      <c r="K183">
        <v>104</v>
      </c>
      <c r="L183">
        <v>924053</v>
      </c>
      <c r="M183">
        <v>95</v>
      </c>
      <c r="N183">
        <v>6680</v>
      </c>
      <c r="O183">
        <v>50</v>
      </c>
      <c r="P183" t="s">
        <v>23</v>
      </c>
      <c r="Q183" t="str">
        <f>_xlfn.IFS(OR(MTA_Daily_Ridership[[#This Row],[Day Name]]="Saturday",MTA_Daily_Ridership[[#This Row],[Day Name]]="Sunday"),"Weekend",TRUE,"Weekday")</f>
        <v>Weekday</v>
      </c>
      <c r="R1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6019190</v>
      </c>
      <c r="S183" s="9">
        <f>(MTA_Daily_Ridership[[#This Row],[Subways: % of Comparable Pre-Pandemic Day]]-100)/100</f>
        <v>-0.34</v>
      </c>
      <c r="T183">
        <f>MTA_Daily_Ridership[[#This Row],[Subways: Total Estimated Ridership]]/MTA_Daily_Ridership[[#This Row],[Bridges and Tunnels: Total Traffic]]</f>
        <v>3.6642876544960084</v>
      </c>
    </row>
    <row r="184" spans="1:20" x14ac:dyDescent="0.25">
      <c r="A184" s="1">
        <v>45155</v>
      </c>
      <c r="B184">
        <v>3385056</v>
      </c>
      <c r="C184">
        <v>66</v>
      </c>
      <c r="D184">
        <v>1275993</v>
      </c>
      <c r="E184">
        <v>63</v>
      </c>
      <c r="F184">
        <v>212321</v>
      </c>
      <c r="G184">
        <v>68</v>
      </c>
      <c r="H184">
        <v>180631</v>
      </c>
      <c r="I184">
        <v>66</v>
      </c>
      <c r="J184">
        <v>30045</v>
      </c>
      <c r="K184">
        <v>108</v>
      </c>
      <c r="L184">
        <v>975018</v>
      </c>
      <c r="M184">
        <v>100</v>
      </c>
      <c r="N184">
        <v>6360</v>
      </c>
      <c r="O184">
        <v>48</v>
      </c>
      <c r="P184" t="s">
        <v>22</v>
      </c>
      <c r="Q184" t="str">
        <f>_xlfn.IFS(OR(MTA_Daily_Ridership[[#This Row],[Day Name]]="Saturday",MTA_Daily_Ridership[[#This Row],[Day Name]]="Sunday"),"Weekend",TRUE,"Weekday")</f>
        <v>Weekday</v>
      </c>
      <c r="R1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6065424</v>
      </c>
      <c r="S184" s="9">
        <f>(MTA_Daily_Ridership[[#This Row],[Subways: % of Comparable Pre-Pandemic Day]]-100)/100</f>
        <v>-0.34</v>
      </c>
      <c r="T184">
        <f>MTA_Daily_Ridership[[#This Row],[Subways: Total Estimated Ridership]]/MTA_Daily_Ridership[[#This Row],[Bridges and Tunnels: Total Traffic]]</f>
        <v>3.4717882131406803</v>
      </c>
    </row>
    <row r="185" spans="1:20" x14ac:dyDescent="0.25">
      <c r="A185" s="1">
        <v>45160</v>
      </c>
      <c r="B185">
        <v>3352769</v>
      </c>
      <c r="C185">
        <v>65</v>
      </c>
      <c r="D185">
        <v>1263459</v>
      </c>
      <c r="E185">
        <v>63</v>
      </c>
      <c r="F185">
        <v>213724</v>
      </c>
      <c r="G185">
        <v>68</v>
      </c>
      <c r="H185">
        <v>194321</v>
      </c>
      <c r="I185">
        <v>71</v>
      </c>
      <c r="J185">
        <v>28913</v>
      </c>
      <c r="K185">
        <v>104</v>
      </c>
      <c r="L185">
        <v>928605</v>
      </c>
      <c r="M185">
        <v>96</v>
      </c>
      <c r="N185">
        <v>6463</v>
      </c>
      <c r="O185">
        <v>48</v>
      </c>
      <c r="P185" t="s">
        <v>23</v>
      </c>
      <c r="Q185" t="str">
        <f>_xlfn.IFS(OR(MTA_Daily_Ridership[[#This Row],[Day Name]]="Saturday",MTA_Daily_Ridership[[#This Row],[Day Name]]="Sunday"),"Weekend",TRUE,"Weekday")</f>
        <v>Weekday</v>
      </c>
      <c r="R1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5988254</v>
      </c>
      <c r="S185" s="9">
        <f>(MTA_Daily_Ridership[[#This Row],[Subways: % of Comparable Pre-Pandemic Day]]-100)/100</f>
        <v>-0.35</v>
      </c>
      <c r="T185">
        <f>MTA_Daily_Ridership[[#This Row],[Subways: Total Estimated Ridership]]/MTA_Daily_Ridership[[#This Row],[Bridges and Tunnels: Total Traffic]]</f>
        <v>3.6105437726482195</v>
      </c>
    </row>
    <row r="186" spans="1:20" x14ac:dyDescent="0.25">
      <c r="A186" s="1">
        <v>45161</v>
      </c>
      <c r="B186">
        <v>3412842</v>
      </c>
      <c r="C186">
        <v>66</v>
      </c>
      <c r="D186">
        <v>1272485</v>
      </c>
      <c r="E186">
        <v>63</v>
      </c>
      <c r="F186">
        <v>215258</v>
      </c>
      <c r="G186">
        <v>69</v>
      </c>
      <c r="H186">
        <v>192053</v>
      </c>
      <c r="I186">
        <v>70</v>
      </c>
      <c r="J186">
        <v>30187</v>
      </c>
      <c r="K186">
        <v>108</v>
      </c>
      <c r="L186">
        <v>954470</v>
      </c>
      <c r="M186">
        <v>98</v>
      </c>
      <c r="N186">
        <v>6566</v>
      </c>
      <c r="O186">
        <v>49</v>
      </c>
      <c r="P186" t="s">
        <v>21</v>
      </c>
      <c r="Q186" t="str">
        <f>_xlfn.IFS(OR(MTA_Daily_Ridership[[#This Row],[Day Name]]="Saturday",MTA_Daily_Ridership[[#This Row],[Day Name]]="Sunday"),"Weekend",TRUE,"Weekday")</f>
        <v>Weekday</v>
      </c>
      <c r="R1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6083861</v>
      </c>
      <c r="S186" s="9">
        <f>(MTA_Daily_Ridership[[#This Row],[Subways: % of Comparable Pre-Pandemic Day]]-100)/100</f>
        <v>-0.34</v>
      </c>
      <c r="T186">
        <f>MTA_Daily_Ridership[[#This Row],[Subways: Total Estimated Ridership]]/MTA_Daily_Ridership[[#This Row],[Bridges and Tunnels: Total Traffic]]</f>
        <v>3.5756409316164994</v>
      </c>
    </row>
    <row r="187" spans="1:20" x14ac:dyDescent="0.25">
      <c r="A187" s="1">
        <v>45168</v>
      </c>
      <c r="B187">
        <v>3462970</v>
      </c>
      <c r="C187">
        <v>67</v>
      </c>
      <c r="D187">
        <v>1267435</v>
      </c>
      <c r="E187">
        <v>63</v>
      </c>
      <c r="F187">
        <v>230912</v>
      </c>
      <c r="G187">
        <v>74</v>
      </c>
      <c r="H187">
        <v>180304</v>
      </c>
      <c r="I187">
        <v>66</v>
      </c>
      <c r="J187">
        <v>29450</v>
      </c>
      <c r="K187">
        <v>105</v>
      </c>
      <c r="L187">
        <v>959898</v>
      </c>
      <c r="M187">
        <v>99</v>
      </c>
      <c r="N187">
        <v>6639</v>
      </c>
      <c r="O187">
        <v>50</v>
      </c>
      <c r="P187" t="s">
        <v>21</v>
      </c>
      <c r="Q187" t="str">
        <f>_xlfn.IFS(OR(MTA_Daily_Ridership[[#This Row],[Day Name]]="Saturday",MTA_Daily_Ridership[[#This Row],[Day Name]]="Sunday"),"Weekend",TRUE,"Weekday")</f>
        <v>Weekday</v>
      </c>
      <c r="R1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6137608</v>
      </c>
      <c r="S187" s="9">
        <f>(MTA_Daily_Ridership[[#This Row],[Subways: % of Comparable Pre-Pandemic Day]]-100)/100</f>
        <v>-0.33</v>
      </c>
      <c r="T187">
        <f>MTA_Daily_Ridership[[#This Row],[Subways: Total Estimated Ridership]]/MTA_Daily_Ridership[[#This Row],[Bridges and Tunnels: Total Traffic]]</f>
        <v>3.6076437288128531</v>
      </c>
    </row>
    <row r="188" spans="1:20" x14ac:dyDescent="0.25">
      <c r="A188" s="1">
        <v>45172</v>
      </c>
      <c r="B188">
        <v>2013506</v>
      </c>
      <c r="C188">
        <v>79</v>
      </c>
      <c r="D188">
        <v>692079</v>
      </c>
      <c r="E188">
        <v>63</v>
      </c>
      <c r="F188">
        <v>119566</v>
      </c>
      <c r="G188">
        <v>121</v>
      </c>
      <c r="H188">
        <v>90729</v>
      </c>
      <c r="I188">
        <v>86</v>
      </c>
      <c r="J188">
        <v>19598</v>
      </c>
      <c r="K188">
        <v>114</v>
      </c>
      <c r="L188">
        <v>939811</v>
      </c>
      <c r="M188">
        <v>106</v>
      </c>
      <c r="N188">
        <v>2185</v>
      </c>
      <c r="O188">
        <v>75</v>
      </c>
      <c r="P188" t="s">
        <v>27</v>
      </c>
      <c r="Q188" t="str">
        <f>_xlfn.IFS(OR(MTA_Daily_Ridership[[#This Row],[Day Name]]="Saturday",MTA_Daily_Ridership[[#This Row],[Day Name]]="Sunday"),"Weekend",TRUE,"Weekday")</f>
        <v>Weekend</v>
      </c>
      <c r="R1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3877474</v>
      </c>
      <c r="S188" s="9">
        <f>(MTA_Daily_Ridership[[#This Row],[Subways: % of Comparable Pre-Pandemic Day]]-100)/100</f>
        <v>-0.21</v>
      </c>
      <c r="T188">
        <f>MTA_Daily_Ridership[[#This Row],[Subways: Total Estimated Ridership]]/MTA_Daily_Ridership[[#This Row],[Bridges and Tunnels: Total Traffic]]</f>
        <v>2.1424584304716587</v>
      </c>
    </row>
    <row r="189" spans="1:20" x14ac:dyDescent="0.25">
      <c r="A189" s="1">
        <v>45185</v>
      </c>
      <c r="B189">
        <v>2446139</v>
      </c>
      <c r="C189">
        <v>76</v>
      </c>
      <c r="D189">
        <v>881354</v>
      </c>
      <c r="E189">
        <v>63</v>
      </c>
      <c r="F189">
        <v>117997</v>
      </c>
      <c r="G189">
        <v>100</v>
      </c>
      <c r="H189">
        <v>115065</v>
      </c>
      <c r="I189">
        <v>75</v>
      </c>
      <c r="J189">
        <v>18923</v>
      </c>
      <c r="K189">
        <v>110</v>
      </c>
      <c r="L189">
        <v>972924</v>
      </c>
      <c r="M189">
        <v>102</v>
      </c>
      <c r="N189">
        <v>2864</v>
      </c>
      <c r="O189">
        <v>69</v>
      </c>
      <c r="P189" t="s">
        <v>26</v>
      </c>
      <c r="Q189" t="str">
        <f>_xlfn.IFS(OR(MTA_Daily_Ridership[[#This Row],[Day Name]]="Saturday",MTA_Daily_Ridership[[#This Row],[Day Name]]="Sunday"),"Weekend",TRUE,"Weekday")</f>
        <v>Weekend</v>
      </c>
      <c r="R1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4555266</v>
      </c>
      <c r="S189" s="9">
        <f>(MTA_Daily_Ridership[[#This Row],[Subways: % of Comparable Pre-Pandemic Day]]-100)/100</f>
        <v>-0.24</v>
      </c>
      <c r="T189">
        <f>MTA_Daily_Ridership[[#This Row],[Subways: Total Estimated Ridership]]/MTA_Daily_Ridership[[#This Row],[Bridges and Tunnels: Total Traffic]]</f>
        <v>2.5142138543195562</v>
      </c>
    </row>
    <row r="190" spans="1:20" x14ac:dyDescent="0.25">
      <c r="A190" s="1">
        <v>45196</v>
      </c>
      <c r="B190">
        <v>4074930</v>
      </c>
      <c r="C190">
        <v>71</v>
      </c>
      <c r="D190">
        <v>1463309</v>
      </c>
      <c r="E190">
        <v>63</v>
      </c>
      <c r="F190">
        <v>232823</v>
      </c>
      <c r="G190">
        <v>71</v>
      </c>
      <c r="H190">
        <v>212978</v>
      </c>
      <c r="I190">
        <v>74</v>
      </c>
      <c r="J190">
        <v>32758</v>
      </c>
      <c r="K190">
        <v>110</v>
      </c>
      <c r="L190">
        <v>943929</v>
      </c>
      <c r="M190">
        <v>99</v>
      </c>
      <c r="N190">
        <v>7877</v>
      </c>
      <c r="O190">
        <v>46</v>
      </c>
      <c r="P190" t="s">
        <v>21</v>
      </c>
      <c r="Q190" t="str">
        <f>_xlfn.IFS(OR(MTA_Daily_Ridership[[#This Row],[Day Name]]="Saturday",MTA_Daily_Ridership[[#This Row],[Day Name]]="Sunday"),"Weekend",TRUE,"Weekday")</f>
        <v>Weekday</v>
      </c>
      <c r="R1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6968604</v>
      </c>
      <c r="S190" s="9">
        <f>(MTA_Daily_Ridership[[#This Row],[Subways: % of Comparable Pre-Pandemic Day]]-100)/100</f>
        <v>-0.28999999999999998</v>
      </c>
      <c r="T190">
        <f>MTA_Daily_Ridership[[#This Row],[Subways: Total Estimated Ridership]]/MTA_Daily_Ridership[[#This Row],[Bridges and Tunnels: Total Traffic]]</f>
        <v>4.3169878242961071</v>
      </c>
    </row>
    <row r="191" spans="1:20" x14ac:dyDescent="0.25">
      <c r="A191" s="1">
        <v>45209</v>
      </c>
      <c r="B191">
        <v>3954925</v>
      </c>
      <c r="C191">
        <v>69</v>
      </c>
      <c r="D191">
        <v>1423532</v>
      </c>
      <c r="E191">
        <v>63</v>
      </c>
      <c r="F191">
        <v>239967</v>
      </c>
      <c r="G191">
        <v>76</v>
      </c>
      <c r="H191">
        <v>220445</v>
      </c>
      <c r="I191">
        <v>76</v>
      </c>
      <c r="J191">
        <v>31970</v>
      </c>
      <c r="K191">
        <v>107</v>
      </c>
      <c r="L191">
        <v>935467</v>
      </c>
      <c r="M191">
        <v>101</v>
      </c>
      <c r="N191">
        <v>8356</v>
      </c>
      <c r="O191">
        <v>47</v>
      </c>
      <c r="P191" t="s">
        <v>23</v>
      </c>
      <c r="Q191" t="str">
        <f>_xlfn.IFS(OR(MTA_Daily_Ridership[[#This Row],[Day Name]]="Saturday",MTA_Daily_Ridership[[#This Row],[Day Name]]="Sunday"),"Weekend",TRUE,"Weekday")</f>
        <v>Weekday</v>
      </c>
      <c r="R1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6814662</v>
      </c>
      <c r="S191" s="9">
        <f>(MTA_Daily_Ridership[[#This Row],[Subways: % of Comparable Pre-Pandemic Day]]-100)/100</f>
        <v>-0.31</v>
      </c>
      <c r="T191">
        <f>MTA_Daily_Ridership[[#This Row],[Subways: Total Estimated Ridership]]/MTA_Daily_Ridership[[#This Row],[Bridges and Tunnels: Total Traffic]]</f>
        <v>4.2277546936449921</v>
      </c>
    </row>
    <row r="192" spans="1:20" x14ac:dyDescent="0.25">
      <c r="A192" s="1">
        <v>45223</v>
      </c>
      <c r="B192">
        <v>4040571</v>
      </c>
      <c r="C192">
        <v>70</v>
      </c>
      <c r="D192">
        <v>1431006</v>
      </c>
      <c r="E192">
        <v>63</v>
      </c>
      <c r="F192">
        <v>241544</v>
      </c>
      <c r="G192">
        <v>77</v>
      </c>
      <c r="H192">
        <v>218201</v>
      </c>
      <c r="I192">
        <v>75</v>
      </c>
      <c r="J192">
        <v>31757</v>
      </c>
      <c r="K192">
        <v>107</v>
      </c>
      <c r="L192">
        <v>932897</v>
      </c>
      <c r="M192">
        <v>101</v>
      </c>
      <c r="N192">
        <v>8176</v>
      </c>
      <c r="O192">
        <v>46</v>
      </c>
      <c r="P192" t="s">
        <v>23</v>
      </c>
      <c r="Q192" t="str">
        <f>_xlfn.IFS(OR(MTA_Daily_Ridership[[#This Row],[Day Name]]="Saturday",MTA_Daily_Ridership[[#This Row],[Day Name]]="Sunday"),"Weekend",TRUE,"Weekday")</f>
        <v>Weekday</v>
      </c>
      <c r="R1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6904152</v>
      </c>
      <c r="S192" s="9">
        <f>(MTA_Daily_Ridership[[#This Row],[Subways: % of Comparable Pre-Pandemic Day]]-100)/100</f>
        <v>-0.3</v>
      </c>
      <c r="T192">
        <f>MTA_Daily_Ridership[[#This Row],[Subways: Total Estimated Ridership]]/MTA_Daily_Ridership[[#This Row],[Bridges and Tunnels: Total Traffic]]</f>
        <v>4.3312080540509834</v>
      </c>
    </row>
    <row r="193" spans="1:20" x14ac:dyDescent="0.25">
      <c r="A193" s="1">
        <v>45225</v>
      </c>
      <c r="B193">
        <v>4142420</v>
      </c>
      <c r="C193">
        <v>72</v>
      </c>
      <c r="D193">
        <v>1431016</v>
      </c>
      <c r="E193">
        <v>63</v>
      </c>
      <c r="F193">
        <v>242021</v>
      </c>
      <c r="G193">
        <v>77</v>
      </c>
      <c r="H193">
        <v>215171</v>
      </c>
      <c r="I193">
        <v>74</v>
      </c>
      <c r="J193">
        <v>32549</v>
      </c>
      <c r="K193">
        <v>109</v>
      </c>
      <c r="L193">
        <v>985290</v>
      </c>
      <c r="M193">
        <v>106</v>
      </c>
      <c r="N193">
        <v>8147</v>
      </c>
      <c r="O193">
        <v>46</v>
      </c>
      <c r="P193" t="s">
        <v>22</v>
      </c>
      <c r="Q193" t="str">
        <f>_xlfn.IFS(OR(MTA_Daily_Ridership[[#This Row],[Day Name]]="Saturday",MTA_Daily_Ridership[[#This Row],[Day Name]]="Sunday"),"Weekend",TRUE,"Weekday")</f>
        <v>Weekday</v>
      </c>
      <c r="R1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7056614</v>
      </c>
      <c r="S193" s="9">
        <f>(MTA_Daily_Ridership[[#This Row],[Subways: % of Comparable Pre-Pandemic Day]]-100)/100</f>
        <v>-0.28000000000000003</v>
      </c>
      <c r="T193">
        <f>MTA_Daily_Ridership[[#This Row],[Subways: Total Estimated Ridership]]/MTA_Daily_Ridership[[#This Row],[Bridges and Tunnels: Total Traffic]]</f>
        <v>4.20426473424068</v>
      </c>
    </row>
    <row r="194" spans="1:20" x14ac:dyDescent="0.25">
      <c r="A194" s="1">
        <v>45227</v>
      </c>
      <c r="B194">
        <v>2743759</v>
      </c>
      <c r="C194">
        <v>82</v>
      </c>
      <c r="D194">
        <v>874941</v>
      </c>
      <c r="E194">
        <v>63</v>
      </c>
      <c r="F194">
        <v>124172</v>
      </c>
      <c r="G194">
        <v>109</v>
      </c>
      <c r="H194">
        <v>139276</v>
      </c>
      <c r="I194">
        <v>91</v>
      </c>
      <c r="J194">
        <v>20126</v>
      </c>
      <c r="K194">
        <v>114</v>
      </c>
      <c r="L194">
        <v>1019478</v>
      </c>
      <c r="M194">
        <v>108</v>
      </c>
      <c r="N194">
        <v>2995</v>
      </c>
      <c r="O194">
        <v>66</v>
      </c>
      <c r="P194" t="s">
        <v>26</v>
      </c>
      <c r="Q194" t="str">
        <f>_xlfn.IFS(OR(MTA_Daily_Ridership[[#This Row],[Day Name]]="Saturday",MTA_Daily_Ridership[[#This Row],[Day Name]]="Sunday"),"Weekend",TRUE,"Weekday")</f>
        <v>Weekend</v>
      </c>
      <c r="R1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4924747</v>
      </c>
      <c r="S194" s="9">
        <f>(MTA_Daily_Ridership[[#This Row],[Subways: % of Comparable Pre-Pandemic Day]]-100)/100</f>
        <v>-0.18</v>
      </c>
      <c r="T194">
        <f>MTA_Daily_Ridership[[#This Row],[Subways: Total Estimated Ridership]]/MTA_Daily_Ridership[[#This Row],[Bridges and Tunnels: Total Traffic]]</f>
        <v>2.691337135279035</v>
      </c>
    </row>
    <row r="195" spans="1:20" x14ac:dyDescent="0.25">
      <c r="A195" s="1">
        <v>45231</v>
      </c>
      <c r="B195">
        <v>4043524</v>
      </c>
      <c r="C195">
        <v>72</v>
      </c>
      <c r="D195">
        <v>1369637</v>
      </c>
      <c r="E195">
        <v>63</v>
      </c>
      <c r="F195">
        <v>226067</v>
      </c>
      <c r="G195">
        <v>69</v>
      </c>
      <c r="H195">
        <v>208249</v>
      </c>
      <c r="I195">
        <v>73</v>
      </c>
      <c r="J195">
        <v>32374</v>
      </c>
      <c r="K195">
        <v>104</v>
      </c>
      <c r="L195">
        <v>927384</v>
      </c>
      <c r="M195">
        <v>98</v>
      </c>
      <c r="N195">
        <v>8010</v>
      </c>
      <c r="O195">
        <v>47</v>
      </c>
      <c r="P195" t="s">
        <v>21</v>
      </c>
      <c r="Q195" t="str">
        <f>_xlfn.IFS(OR(MTA_Daily_Ridership[[#This Row],[Day Name]]="Saturday",MTA_Daily_Ridership[[#This Row],[Day Name]]="Sunday"),"Weekend",TRUE,"Weekday")</f>
        <v>Weekday</v>
      </c>
      <c r="R1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6815245</v>
      </c>
      <c r="S195" s="9">
        <f>(MTA_Daily_Ridership[[#This Row],[Subways: % of Comparable Pre-Pandemic Day]]-100)/100</f>
        <v>-0.28000000000000003</v>
      </c>
      <c r="T195">
        <f>MTA_Daily_Ridership[[#This Row],[Subways: Total Estimated Ridership]]/MTA_Daily_Ridership[[#This Row],[Bridges and Tunnels: Total Traffic]]</f>
        <v>4.3601399204644462</v>
      </c>
    </row>
    <row r="196" spans="1:20" x14ac:dyDescent="0.25">
      <c r="A196" s="1">
        <v>45232</v>
      </c>
      <c r="B196">
        <v>4082807</v>
      </c>
      <c r="C196">
        <v>72</v>
      </c>
      <c r="D196">
        <v>1380510</v>
      </c>
      <c r="E196">
        <v>63</v>
      </c>
      <c r="F196">
        <v>231370</v>
      </c>
      <c r="G196">
        <v>70</v>
      </c>
      <c r="H196">
        <v>206350</v>
      </c>
      <c r="I196">
        <v>72</v>
      </c>
      <c r="J196">
        <v>32242</v>
      </c>
      <c r="K196">
        <v>103</v>
      </c>
      <c r="L196">
        <v>953269</v>
      </c>
      <c r="M196">
        <v>101</v>
      </c>
      <c r="N196">
        <v>7997</v>
      </c>
      <c r="O196">
        <v>47</v>
      </c>
      <c r="P196" t="s">
        <v>22</v>
      </c>
      <c r="Q196" t="str">
        <f>_xlfn.IFS(OR(MTA_Daily_Ridership[[#This Row],[Day Name]]="Saturday",MTA_Daily_Ridership[[#This Row],[Day Name]]="Sunday"),"Weekend",TRUE,"Weekday")</f>
        <v>Weekday</v>
      </c>
      <c r="R1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6894545</v>
      </c>
      <c r="S196" s="9">
        <f>(MTA_Daily_Ridership[[#This Row],[Subways: % of Comparable Pre-Pandemic Day]]-100)/100</f>
        <v>-0.28000000000000003</v>
      </c>
      <c r="T196">
        <f>MTA_Daily_Ridership[[#This Row],[Subways: Total Estimated Ridership]]/MTA_Daily_Ridership[[#This Row],[Bridges and Tunnels: Total Traffic]]</f>
        <v>4.2829537098132846</v>
      </c>
    </row>
    <row r="197" spans="1:20" x14ac:dyDescent="0.25">
      <c r="A197" s="1">
        <v>45234</v>
      </c>
      <c r="B197">
        <v>2588115</v>
      </c>
      <c r="C197">
        <v>82</v>
      </c>
      <c r="D197">
        <v>832986</v>
      </c>
      <c r="E197">
        <v>63</v>
      </c>
      <c r="F197">
        <v>122433</v>
      </c>
      <c r="G197">
        <v>106</v>
      </c>
      <c r="H197">
        <v>123922</v>
      </c>
      <c r="I197">
        <v>82</v>
      </c>
      <c r="J197">
        <v>19920</v>
      </c>
      <c r="K197">
        <v>118</v>
      </c>
      <c r="L197">
        <v>945189</v>
      </c>
      <c r="M197">
        <v>104</v>
      </c>
      <c r="N197">
        <v>2582</v>
      </c>
      <c r="O197">
        <v>74</v>
      </c>
      <c r="P197" t="s">
        <v>26</v>
      </c>
      <c r="Q197" t="str">
        <f>_xlfn.IFS(OR(MTA_Daily_Ridership[[#This Row],[Day Name]]="Saturday",MTA_Daily_Ridership[[#This Row],[Day Name]]="Sunday"),"Weekend",TRUE,"Weekday")</f>
        <v>Weekend</v>
      </c>
      <c r="R1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4635147</v>
      </c>
      <c r="S197" s="9">
        <f>(MTA_Daily_Ridership[[#This Row],[Subways: % of Comparable Pre-Pandemic Day]]-100)/100</f>
        <v>-0.18</v>
      </c>
      <c r="T197">
        <f>MTA_Daily_Ridership[[#This Row],[Subways: Total Estimated Ridership]]/MTA_Daily_Ridership[[#This Row],[Bridges and Tunnels: Total Traffic]]</f>
        <v>2.7381983920676181</v>
      </c>
    </row>
    <row r="198" spans="1:20" x14ac:dyDescent="0.25">
      <c r="A198" s="1">
        <v>45239</v>
      </c>
      <c r="B198">
        <v>4020939</v>
      </c>
      <c r="C198">
        <v>71</v>
      </c>
      <c r="D198">
        <v>1376822</v>
      </c>
      <c r="E198">
        <v>63</v>
      </c>
      <c r="F198">
        <v>235844</v>
      </c>
      <c r="G198">
        <v>72</v>
      </c>
      <c r="H198">
        <v>210130</v>
      </c>
      <c r="I198">
        <v>73</v>
      </c>
      <c r="J198">
        <v>32982</v>
      </c>
      <c r="K198">
        <v>106</v>
      </c>
      <c r="L198">
        <v>980310</v>
      </c>
      <c r="M198">
        <v>104</v>
      </c>
      <c r="N198">
        <v>7929</v>
      </c>
      <c r="O198">
        <v>47</v>
      </c>
      <c r="P198" t="s">
        <v>22</v>
      </c>
      <c r="Q198" t="str">
        <f>_xlfn.IFS(OR(MTA_Daily_Ridership[[#This Row],[Day Name]]="Saturday",MTA_Daily_Ridership[[#This Row],[Day Name]]="Sunday"),"Weekend",TRUE,"Weekday")</f>
        <v>Weekday</v>
      </c>
      <c r="R1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6864956</v>
      </c>
      <c r="S198" s="9">
        <f>(MTA_Daily_Ridership[[#This Row],[Subways: % of Comparable Pre-Pandemic Day]]-100)/100</f>
        <v>-0.28999999999999998</v>
      </c>
      <c r="T198">
        <f>MTA_Daily_Ridership[[#This Row],[Subways: Total Estimated Ridership]]/MTA_Daily_Ridership[[#This Row],[Bridges and Tunnels: Total Traffic]]</f>
        <v>4.1017015025859163</v>
      </c>
    </row>
    <row r="199" spans="1:20" x14ac:dyDescent="0.25">
      <c r="A199" s="1">
        <v>45244</v>
      </c>
      <c r="B199">
        <v>3991767</v>
      </c>
      <c r="C199">
        <v>71</v>
      </c>
      <c r="D199">
        <v>1382768</v>
      </c>
      <c r="E199">
        <v>63</v>
      </c>
      <c r="F199">
        <v>235487</v>
      </c>
      <c r="G199">
        <v>72</v>
      </c>
      <c r="H199">
        <v>214218</v>
      </c>
      <c r="I199">
        <v>75</v>
      </c>
      <c r="J199">
        <v>33027</v>
      </c>
      <c r="K199">
        <v>106</v>
      </c>
      <c r="L199">
        <v>921728</v>
      </c>
      <c r="M199">
        <v>98</v>
      </c>
      <c r="N199">
        <v>8271</v>
      </c>
      <c r="O199">
        <v>49</v>
      </c>
      <c r="P199" t="s">
        <v>23</v>
      </c>
      <c r="Q199" t="str">
        <f>_xlfn.IFS(OR(MTA_Daily_Ridership[[#This Row],[Day Name]]="Saturday",MTA_Daily_Ridership[[#This Row],[Day Name]]="Sunday"),"Weekend",TRUE,"Weekday")</f>
        <v>Weekday</v>
      </c>
      <c r="R1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6787266</v>
      </c>
      <c r="S199" s="9">
        <f>(MTA_Daily_Ridership[[#This Row],[Subways: % of Comparable Pre-Pandemic Day]]-100)/100</f>
        <v>-0.28999999999999998</v>
      </c>
      <c r="T199">
        <f>MTA_Daily_Ridership[[#This Row],[Subways: Total Estimated Ridership]]/MTA_Daily_Ridership[[#This Row],[Bridges and Tunnels: Total Traffic]]</f>
        <v>4.3307429089709766</v>
      </c>
    </row>
    <row r="200" spans="1:20" x14ac:dyDescent="0.25">
      <c r="A200" s="1">
        <v>45245</v>
      </c>
      <c r="B200">
        <v>4036442</v>
      </c>
      <c r="C200">
        <v>72</v>
      </c>
      <c r="D200">
        <v>1389217</v>
      </c>
      <c r="E200">
        <v>63</v>
      </c>
      <c r="F200">
        <v>235718</v>
      </c>
      <c r="G200">
        <v>72</v>
      </c>
      <c r="H200">
        <v>214486</v>
      </c>
      <c r="I200">
        <v>75</v>
      </c>
      <c r="J200">
        <v>34166</v>
      </c>
      <c r="K200">
        <v>109</v>
      </c>
      <c r="L200">
        <v>941983</v>
      </c>
      <c r="M200">
        <v>100</v>
      </c>
      <c r="N200">
        <v>8322</v>
      </c>
      <c r="O200">
        <v>49</v>
      </c>
      <c r="P200" t="s">
        <v>21</v>
      </c>
      <c r="Q200" t="str">
        <f>_xlfn.IFS(OR(MTA_Daily_Ridership[[#This Row],[Day Name]]="Saturday",MTA_Daily_Ridership[[#This Row],[Day Name]]="Sunday"),"Weekend",TRUE,"Weekday")</f>
        <v>Weekday</v>
      </c>
      <c r="R2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6860334</v>
      </c>
      <c r="S200" s="9">
        <f>(MTA_Daily_Ridership[[#This Row],[Subways: % of Comparable Pre-Pandemic Day]]-100)/100</f>
        <v>-0.28000000000000003</v>
      </c>
      <c r="T200">
        <f>MTA_Daily_Ridership[[#This Row],[Subways: Total Estimated Ridership]]/MTA_Daily_Ridership[[#This Row],[Bridges and Tunnels: Total Traffic]]</f>
        <v>4.2850476070162626</v>
      </c>
    </row>
    <row r="201" spans="1:20" x14ac:dyDescent="0.25">
      <c r="A201" s="1">
        <v>45248</v>
      </c>
      <c r="B201">
        <v>2477547</v>
      </c>
      <c r="C201">
        <v>78</v>
      </c>
      <c r="D201">
        <v>831053</v>
      </c>
      <c r="E201">
        <v>63</v>
      </c>
      <c r="F201">
        <v>124053</v>
      </c>
      <c r="G201">
        <v>108</v>
      </c>
      <c r="H201">
        <v>120273</v>
      </c>
      <c r="I201">
        <v>80</v>
      </c>
      <c r="J201">
        <v>19452</v>
      </c>
      <c r="K201">
        <v>115</v>
      </c>
      <c r="L201">
        <v>946515</v>
      </c>
      <c r="M201">
        <v>104</v>
      </c>
      <c r="N201">
        <v>2630</v>
      </c>
      <c r="O201">
        <v>76</v>
      </c>
      <c r="P201" t="s">
        <v>26</v>
      </c>
      <c r="Q201" t="str">
        <f>_xlfn.IFS(OR(MTA_Daily_Ridership[[#This Row],[Day Name]]="Saturday",MTA_Daily_Ridership[[#This Row],[Day Name]]="Sunday"),"Weekend",TRUE,"Weekday")</f>
        <v>Weekend</v>
      </c>
      <c r="R2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4521523</v>
      </c>
      <c r="S201" s="9">
        <f>(MTA_Daily_Ridership[[#This Row],[Subways: % of Comparable Pre-Pandemic Day]]-100)/100</f>
        <v>-0.22</v>
      </c>
      <c r="T201">
        <f>MTA_Daily_Ridership[[#This Row],[Subways: Total Estimated Ridership]]/MTA_Daily_Ridership[[#This Row],[Bridges and Tunnels: Total Traffic]]</f>
        <v>2.6175464731145306</v>
      </c>
    </row>
    <row r="202" spans="1:20" x14ac:dyDescent="0.25">
      <c r="A202" s="1">
        <v>45268</v>
      </c>
      <c r="B202">
        <v>3863961</v>
      </c>
      <c r="C202">
        <v>72</v>
      </c>
      <c r="D202">
        <v>1261796</v>
      </c>
      <c r="E202">
        <v>63</v>
      </c>
      <c r="F202">
        <v>225208</v>
      </c>
      <c r="G202">
        <v>71</v>
      </c>
      <c r="H202">
        <v>198539</v>
      </c>
      <c r="I202">
        <v>71</v>
      </c>
      <c r="J202">
        <v>31875</v>
      </c>
      <c r="K202">
        <v>109</v>
      </c>
      <c r="L202">
        <v>972091</v>
      </c>
      <c r="M202">
        <v>110</v>
      </c>
      <c r="N202">
        <v>6435</v>
      </c>
      <c r="O202">
        <v>41</v>
      </c>
      <c r="P202" t="s">
        <v>24</v>
      </c>
      <c r="Q202" t="str">
        <f>_xlfn.IFS(OR(MTA_Daily_Ridership[[#This Row],[Day Name]]="Saturday",MTA_Daily_Ridership[[#This Row],[Day Name]]="Sunday"),"Weekend",TRUE,"Weekday")</f>
        <v>Weekday</v>
      </c>
      <c r="R2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6559905</v>
      </c>
      <c r="S202" s="9">
        <f>(MTA_Daily_Ridership[[#This Row],[Subways: % of Comparable Pre-Pandemic Day]]-100)/100</f>
        <v>-0.28000000000000003</v>
      </c>
      <c r="T202">
        <f>MTA_Daily_Ridership[[#This Row],[Subways: Total Estimated Ridership]]/MTA_Daily_Ridership[[#This Row],[Bridges and Tunnels: Total Traffic]]</f>
        <v>3.9748963831575437</v>
      </c>
    </row>
    <row r="203" spans="1:20" x14ac:dyDescent="0.25">
      <c r="A203" s="1">
        <v>45302</v>
      </c>
      <c r="B203">
        <v>3688916</v>
      </c>
      <c r="C203">
        <v>72</v>
      </c>
      <c r="D203">
        <v>1293940</v>
      </c>
      <c r="E203">
        <v>63</v>
      </c>
      <c r="F203">
        <v>229117</v>
      </c>
      <c r="G203">
        <v>76</v>
      </c>
      <c r="H203">
        <v>199799</v>
      </c>
      <c r="I203">
        <v>74</v>
      </c>
      <c r="J203">
        <v>32790</v>
      </c>
      <c r="K203">
        <v>116</v>
      </c>
      <c r="L203">
        <v>921166</v>
      </c>
      <c r="M203">
        <v>106</v>
      </c>
      <c r="N203">
        <v>7337</v>
      </c>
      <c r="O203">
        <v>45</v>
      </c>
      <c r="P203" t="s">
        <v>22</v>
      </c>
      <c r="Q203" t="str">
        <f>_xlfn.IFS(OR(MTA_Daily_Ridership[[#This Row],[Day Name]]="Saturday",MTA_Daily_Ridership[[#This Row],[Day Name]]="Sunday"),"Weekend",TRUE,"Weekday")</f>
        <v>Weekday</v>
      </c>
      <c r="R2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6373065</v>
      </c>
      <c r="S203" s="9">
        <f>(MTA_Daily_Ridership[[#This Row],[Subways: % of Comparable Pre-Pandemic Day]]-100)/100</f>
        <v>-0.28000000000000003</v>
      </c>
      <c r="T203">
        <f>MTA_Daily_Ridership[[#This Row],[Subways: Total Estimated Ridership]]/MTA_Daily_Ridership[[#This Row],[Bridges and Tunnels: Total Traffic]]</f>
        <v>4.0046158889928636</v>
      </c>
    </row>
    <row r="204" spans="1:20" x14ac:dyDescent="0.25">
      <c r="A204" s="1">
        <v>45304</v>
      </c>
      <c r="B204">
        <v>2167383</v>
      </c>
      <c r="C204">
        <v>80</v>
      </c>
      <c r="D204">
        <v>755670</v>
      </c>
      <c r="E204">
        <v>63</v>
      </c>
      <c r="F204">
        <v>101558</v>
      </c>
      <c r="G204">
        <v>104</v>
      </c>
      <c r="H204">
        <v>97439</v>
      </c>
      <c r="I204">
        <v>75</v>
      </c>
      <c r="J204">
        <v>17168</v>
      </c>
      <c r="K204">
        <v>118</v>
      </c>
      <c r="L204">
        <v>819900</v>
      </c>
      <c r="M204">
        <v>107</v>
      </c>
      <c r="N204">
        <v>2210</v>
      </c>
      <c r="O204">
        <v>54</v>
      </c>
      <c r="P204" t="s">
        <v>26</v>
      </c>
      <c r="Q204" t="str">
        <f>_xlfn.IFS(OR(MTA_Daily_Ridership[[#This Row],[Day Name]]="Saturday",MTA_Daily_Ridership[[#This Row],[Day Name]]="Sunday"),"Weekend",TRUE,"Weekday")</f>
        <v>Weekend</v>
      </c>
      <c r="R2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3961328</v>
      </c>
      <c r="S204" s="9">
        <f>(MTA_Daily_Ridership[[#This Row],[Subways: % of Comparable Pre-Pandemic Day]]-100)/100</f>
        <v>-0.2</v>
      </c>
      <c r="T204">
        <f>MTA_Daily_Ridership[[#This Row],[Subways: Total Estimated Ridership]]/MTA_Daily_Ridership[[#This Row],[Bridges and Tunnels: Total Traffic]]</f>
        <v>2.6434723746798392</v>
      </c>
    </row>
    <row r="205" spans="1:20" x14ac:dyDescent="0.25">
      <c r="A205" s="1">
        <v>45321</v>
      </c>
      <c r="B205">
        <v>3717520</v>
      </c>
      <c r="C205">
        <v>72</v>
      </c>
      <c r="D205">
        <v>1284597</v>
      </c>
      <c r="E205">
        <v>63</v>
      </c>
      <c r="F205">
        <v>230931</v>
      </c>
      <c r="G205">
        <v>76</v>
      </c>
      <c r="H205">
        <v>207896</v>
      </c>
      <c r="I205">
        <v>77</v>
      </c>
      <c r="J205">
        <v>32782</v>
      </c>
      <c r="K205">
        <v>116</v>
      </c>
      <c r="L205">
        <v>868230</v>
      </c>
      <c r="M205">
        <v>100</v>
      </c>
      <c r="N205">
        <v>7744</v>
      </c>
      <c r="O205">
        <v>47</v>
      </c>
      <c r="P205" t="s">
        <v>23</v>
      </c>
      <c r="Q205" t="str">
        <f>_xlfn.IFS(OR(MTA_Daily_Ridership[[#This Row],[Day Name]]="Saturday",MTA_Daily_Ridership[[#This Row],[Day Name]]="Sunday"),"Weekend",TRUE,"Weekday")</f>
        <v>Weekday</v>
      </c>
      <c r="R2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6349700</v>
      </c>
      <c r="S205" s="9">
        <f>(MTA_Daily_Ridership[[#This Row],[Subways: % of Comparable Pre-Pandemic Day]]-100)/100</f>
        <v>-0.28000000000000003</v>
      </c>
      <c r="T205">
        <f>MTA_Daily_Ridership[[#This Row],[Subways: Total Estimated Ridership]]/MTA_Daily_Ridership[[#This Row],[Bridges and Tunnels: Total Traffic]]</f>
        <v>4.2817225850293124</v>
      </c>
    </row>
    <row r="206" spans="1:20" x14ac:dyDescent="0.25">
      <c r="A206" s="1">
        <v>45328</v>
      </c>
      <c r="B206">
        <v>3857533</v>
      </c>
      <c r="C206">
        <v>71</v>
      </c>
      <c r="D206">
        <v>1346868</v>
      </c>
      <c r="E206">
        <v>63</v>
      </c>
      <c r="F206">
        <v>233524</v>
      </c>
      <c r="G206">
        <v>77</v>
      </c>
      <c r="H206">
        <v>208252</v>
      </c>
      <c r="I206">
        <v>77</v>
      </c>
      <c r="J206">
        <v>33618</v>
      </c>
      <c r="K206">
        <v>114</v>
      </c>
      <c r="L206">
        <v>880296</v>
      </c>
      <c r="M206">
        <v>100</v>
      </c>
      <c r="N206">
        <v>7709</v>
      </c>
      <c r="O206">
        <v>48</v>
      </c>
      <c r="P206" t="s">
        <v>23</v>
      </c>
      <c r="Q206" t="str">
        <f>_xlfn.IFS(OR(MTA_Daily_Ridership[[#This Row],[Day Name]]="Saturday",MTA_Daily_Ridership[[#This Row],[Day Name]]="Sunday"),"Weekend",TRUE,"Weekday")</f>
        <v>Weekday</v>
      </c>
      <c r="R2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6567800</v>
      </c>
      <c r="S206" s="9">
        <f>(MTA_Daily_Ridership[[#This Row],[Subways: % of Comparable Pre-Pandemic Day]]-100)/100</f>
        <v>-0.28999999999999998</v>
      </c>
      <c r="T206">
        <f>MTA_Daily_Ridership[[#This Row],[Subways: Total Estimated Ridership]]/MTA_Daily_Ridership[[#This Row],[Bridges and Tunnels: Total Traffic]]</f>
        <v>4.3820862528058742</v>
      </c>
    </row>
    <row r="207" spans="1:20" x14ac:dyDescent="0.25">
      <c r="A207" s="1">
        <v>45330</v>
      </c>
      <c r="B207">
        <v>3903673</v>
      </c>
      <c r="C207">
        <v>72</v>
      </c>
      <c r="D207">
        <v>1350925</v>
      </c>
      <c r="E207">
        <v>63</v>
      </c>
      <c r="F207">
        <v>232069</v>
      </c>
      <c r="G207">
        <v>77</v>
      </c>
      <c r="H207">
        <v>198010</v>
      </c>
      <c r="I207">
        <v>74</v>
      </c>
      <c r="J207">
        <v>34386</v>
      </c>
      <c r="K207">
        <v>117</v>
      </c>
      <c r="L207">
        <v>937494</v>
      </c>
      <c r="M207">
        <v>106</v>
      </c>
      <c r="N207">
        <v>7442</v>
      </c>
      <c r="O207">
        <v>46</v>
      </c>
      <c r="P207" t="s">
        <v>22</v>
      </c>
      <c r="Q207" t="str">
        <f>_xlfn.IFS(OR(MTA_Daily_Ridership[[#This Row],[Day Name]]="Saturday",MTA_Daily_Ridership[[#This Row],[Day Name]]="Sunday"),"Weekend",TRUE,"Weekday")</f>
        <v>Weekday</v>
      </c>
      <c r="R2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6663999</v>
      </c>
      <c r="S207" s="9">
        <f>(MTA_Daily_Ridership[[#This Row],[Subways: % of Comparable Pre-Pandemic Day]]-100)/100</f>
        <v>-0.28000000000000003</v>
      </c>
      <c r="T207">
        <f>MTA_Daily_Ridership[[#This Row],[Subways: Total Estimated Ridership]]/MTA_Daily_Ridership[[#This Row],[Bridges and Tunnels: Total Traffic]]</f>
        <v>4.1639445159115684</v>
      </c>
    </row>
    <row r="208" spans="1:20" x14ac:dyDescent="0.25">
      <c r="A208" s="1">
        <v>45332</v>
      </c>
      <c r="B208">
        <v>2385448</v>
      </c>
      <c r="C208">
        <v>83</v>
      </c>
      <c r="D208">
        <v>795892</v>
      </c>
      <c r="E208">
        <v>63</v>
      </c>
      <c r="F208">
        <v>118074</v>
      </c>
      <c r="G208">
        <v>126</v>
      </c>
      <c r="H208">
        <v>99942</v>
      </c>
      <c r="I208">
        <v>76</v>
      </c>
      <c r="J208">
        <v>20462</v>
      </c>
      <c r="K208">
        <v>126</v>
      </c>
      <c r="L208">
        <v>876746</v>
      </c>
      <c r="M208">
        <v>105</v>
      </c>
      <c r="N208">
        <v>2596</v>
      </c>
      <c r="O208">
        <v>61</v>
      </c>
      <c r="P208" t="s">
        <v>26</v>
      </c>
      <c r="Q208" t="str">
        <f>_xlfn.IFS(OR(MTA_Daily_Ridership[[#This Row],[Day Name]]="Saturday",MTA_Daily_Ridership[[#This Row],[Day Name]]="Sunday"),"Weekend",TRUE,"Weekday")</f>
        <v>Weekend</v>
      </c>
      <c r="R2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4299160</v>
      </c>
      <c r="S208" s="9">
        <f>(MTA_Daily_Ridership[[#This Row],[Subways: % of Comparable Pre-Pandemic Day]]-100)/100</f>
        <v>-0.17</v>
      </c>
      <c r="T208">
        <f>MTA_Daily_Ridership[[#This Row],[Subways: Total Estimated Ridership]]/MTA_Daily_Ridership[[#This Row],[Bridges and Tunnels: Total Traffic]]</f>
        <v>2.7207971293852498</v>
      </c>
    </row>
    <row r="209" spans="1:20" x14ac:dyDescent="0.25">
      <c r="A209" s="1">
        <v>45361</v>
      </c>
      <c r="B209">
        <v>1803578</v>
      </c>
      <c r="C209">
        <v>79</v>
      </c>
      <c r="D209">
        <v>630566</v>
      </c>
      <c r="E209">
        <v>63</v>
      </c>
      <c r="F209">
        <v>90567</v>
      </c>
      <c r="G209">
        <v>104</v>
      </c>
      <c r="H209">
        <v>77768</v>
      </c>
      <c r="I209">
        <v>82</v>
      </c>
      <c r="J209">
        <v>20080</v>
      </c>
      <c r="K209">
        <v>114</v>
      </c>
      <c r="L209">
        <v>818114</v>
      </c>
      <c r="M209">
        <v>101</v>
      </c>
      <c r="N209">
        <v>1750</v>
      </c>
      <c r="O209">
        <v>56</v>
      </c>
      <c r="P209" t="s">
        <v>27</v>
      </c>
      <c r="Q209" t="str">
        <f>_xlfn.IFS(OR(MTA_Daily_Ridership[[#This Row],[Day Name]]="Saturday",MTA_Daily_Ridership[[#This Row],[Day Name]]="Sunday"),"Weekend",TRUE,"Weekday")</f>
        <v>Weekend</v>
      </c>
      <c r="R2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3442423</v>
      </c>
      <c r="S209" s="9">
        <f>(MTA_Daily_Ridership[[#This Row],[Subways: % of Comparable Pre-Pandemic Day]]-100)/100</f>
        <v>-0.21</v>
      </c>
      <c r="T209">
        <f>MTA_Daily_Ridership[[#This Row],[Subways: Total Estimated Ridership]]/MTA_Daily_Ridership[[#This Row],[Bridges and Tunnels: Total Traffic]]</f>
        <v>2.2045558442955384</v>
      </c>
    </row>
    <row r="210" spans="1:20" x14ac:dyDescent="0.25">
      <c r="A210" s="1">
        <v>45367</v>
      </c>
      <c r="B210">
        <v>2553056</v>
      </c>
      <c r="C210">
        <v>83</v>
      </c>
      <c r="D210">
        <v>838318</v>
      </c>
      <c r="E210">
        <v>63</v>
      </c>
      <c r="F210">
        <v>138156</v>
      </c>
      <c r="G210">
        <v>128</v>
      </c>
      <c r="H210">
        <v>129667</v>
      </c>
      <c r="I210">
        <v>96</v>
      </c>
      <c r="J210">
        <v>20796</v>
      </c>
      <c r="K210">
        <v>123</v>
      </c>
      <c r="L210">
        <v>924262</v>
      </c>
      <c r="M210">
        <v>106</v>
      </c>
      <c r="N210">
        <v>3108</v>
      </c>
      <c r="O210">
        <v>61</v>
      </c>
      <c r="P210" t="s">
        <v>26</v>
      </c>
      <c r="Q210" t="str">
        <f>_xlfn.IFS(OR(MTA_Daily_Ridership[[#This Row],[Day Name]]="Saturday",MTA_Daily_Ridership[[#This Row],[Day Name]]="Sunday"),"Weekend",TRUE,"Weekday")</f>
        <v>Weekend</v>
      </c>
      <c r="R2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4607363</v>
      </c>
      <c r="S210" s="9">
        <f>(MTA_Daily_Ridership[[#This Row],[Subways: % of Comparable Pre-Pandemic Day]]-100)/100</f>
        <v>-0.17</v>
      </c>
      <c r="T210">
        <f>MTA_Daily_Ridership[[#This Row],[Subways: Total Estimated Ridership]]/MTA_Daily_Ridership[[#This Row],[Bridges and Tunnels: Total Traffic]]</f>
        <v>2.7622643795806816</v>
      </c>
    </row>
    <row r="211" spans="1:20" x14ac:dyDescent="0.25">
      <c r="A211" s="1">
        <v>45368</v>
      </c>
      <c r="B211">
        <v>1972170</v>
      </c>
      <c r="C211">
        <v>86</v>
      </c>
      <c r="D211">
        <v>625861</v>
      </c>
      <c r="E211">
        <v>63</v>
      </c>
      <c r="F211">
        <v>103993</v>
      </c>
      <c r="G211">
        <v>120</v>
      </c>
      <c r="H211">
        <v>86964</v>
      </c>
      <c r="I211">
        <v>92</v>
      </c>
      <c r="J211">
        <v>20237</v>
      </c>
      <c r="K211">
        <v>115</v>
      </c>
      <c r="L211">
        <v>862748</v>
      </c>
      <c r="M211">
        <v>107</v>
      </c>
      <c r="N211">
        <v>2078</v>
      </c>
      <c r="O211">
        <v>66</v>
      </c>
      <c r="P211" t="s">
        <v>27</v>
      </c>
      <c r="Q211" t="str">
        <f>_xlfn.IFS(OR(MTA_Daily_Ridership[[#This Row],[Day Name]]="Saturday",MTA_Daily_Ridership[[#This Row],[Day Name]]="Sunday"),"Weekend",TRUE,"Weekday")</f>
        <v>Weekend</v>
      </c>
      <c r="R2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3674051</v>
      </c>
      <c r="S211" s="9">
        <f>(MTA_Daily_Ridership[[#This Row],[Subways: % of Comparable Pre-Pandemic Day]]-100)/100</f>
        <v>-0.14000000000000001</v>
      </c>
      <c r="T211">
        <f>MTA_Daily_Ridership[[#This Row],[Subways: Total Estimated Ridership]]/MTA_Daily_Ridership[[#This Row],[Bridges and Tunnels: Total Traffic]]</f>
        <v>2.2859166291895199</v>
      </c>
    </row>
    <row r="212" spans="1:20" x14ac:dyDescent="0.25">
      <c r="A212" s="1">
        <v>45391</v>
      </c>
      <c r="B212">
        <v>4042674</v>
      </c>
      <c r="C212">
        <v>72</v>
      </c>
      <c r="D212">
        <v>1366571</v>
      </c>
      <c r="E212">
        <v>63</v>
      </c>
      <c r="F212">
        <v>251964</v>
      </c>
      <c r="G212">
        <v>81</v>
      </c>
      <c r="H212">
        <v>228390</v>
      </c>
      <c r="I212">
        <v>80</v>
      </c>
      <c r="J212">
        <v>36151</v>
      </c>
      <c r="K212">
        <v>125</v>
      </c>
      <c r="L212">
        <v>965630</v>
      </c>
      <c r="M212">
        <v>103</v>
      </c>
      <c r="N212">
        <v>7937</v>
      </c>
      <c r="O212">
        <v>49</v>
      </c>
      <c r="P212" t="s">
        <v>23</v>
      </c>
      <c r="Q212" t="str">
        <f>_xlfn.IFS(OR(MTA_Daily_Ridership[[#This Row],[Day Name]]="Saturday",MTA_Daily_Ridership[[#This Row],[Day Name]]="Sunday"),"Weekend",TRUE,"Weekday")</f>
        <v>Weekday</v>
      </c>
      <c r="R2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6899317</v>
      </c>
      <c r="S212" s="9">
        <f>(MTA_Daily_Ridership[[#This Row],[Subways: % of Comparable Pre-Pandemic Day]]-100)/100</f>
        <v>-0.28000000000000003</v>
      </c>
      <c r="T212">
        <f>MTA_Daily_Ridership[[#This Row],[Subways: Total Estimated Ridership]]/MTA_Daily_Ridership[[#This Row],[Bridges and Tunnels: Total Traffic]]</f>
        <v>4.1865662831519321</v>
      </c>
    </row>
    <row r="213" spans="1:20" x14ac:dyDescent="0.25">
      <c r="A213" s="1">
        <v>45398</v>
      </c>
      <c r="B213">
        <v>4033514</v>
      </c>
      <c r="C213">
        <v>72</v>
      </c>
      <c r="D213">
        <v>1370151</v>
      </c>
      <c r="E213">
        <v>63</v>
      </c>
      <c r="F213">
        <v>243835</v>
      </c>
      <c r="G213">
        <v>79</v>
      </c>
      <c r="H213">
        <v>220030</v>
      </c>
      <c r="I213">
        <v>77</v>
      </c>
      <c r="J213">
        <v>35869</v>
      </c>
      <c r="K213">
        <v>124</v>
      </c>
      <c r="L213">
        <v>941739</v>
      </c>
      <c r="M213">
        <v>100</v>
      </c>
      <c r="N213">
        <v>8017</v>
      </c>
      <c r="O213">
        <v>49</v>
      </c>
      <c r="P213" t="s">
        <v>23</v>
      </c>
      <c r="Q213" t="str">
        <f>_xlfn.IFS(OR(MTA_Daily_Ridership[[#This Row],[Day Name]]="Saturday",MTA_Daily_Ridership[[#This Row],[Day Name]]="Sunday"),"Weekend",TRUE,"Weekday")</f>
        <v>Weekday</v>
      </c>
      <c r="R2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6853155</v>
      </c>
      <c r="S213" s="9">
        <f>(MTA_Daily_Ridership[[#This Row],[Subways: % of Comparable Pre-Pandemic Day]]-100)/100</f>
        <v>-0.28000000000000003</v>
      </c>
      <c r="T213">
        <f>MTA_Daily_Ridership[[#This Row],[Subways: Total Estimated Ridership]]/MTA_Daily_Ridership[[#This Row],[Bridges and Tunnels: Total Traffic]]</f>
        <v>4.2830487003299211</v>
      </c>
    </row>
    <row r="214" spans="1:20" x14ac:dyDescent="0.25">
      <c r="A214" s="1">
        <v>45452</v>
      </c>
      <c r="B214">
        <v>2134551</v>
      </c>
      <c r="C214">
        <v>82</v>
      </c>
      <c r="D214">
        <v>680981</v>
      </c>
      <c r="E214">
        <v>63</v>
      </c>
      <c r="F214">
        <v>132945</v>
      </c>
      <c r="G214">
        <v>135</v>
      </c>
      <c r="H214">
        <v>107497</v>
      </c>
      <c r="I214">
        <v>99</v>
      </c>
      <c r="J214">
        <v>22435</v>
      </c>
      <c r="K214">
        <v>124</v>
      </c>
      <c r="L214">
        <v>962131</v>
      </c>
      <c r="M214">
        <v>104</v>
      </c>
      <c r="N214">
        <v>2492</v>
      </c>
      <c r="O214">
        <v>64</v>
      </c>
      <c r="P214" t="s">
        <v>27</v>
      </c>
      <c r="Q214" t="str">
        <f>_xlfn.IFS(OR(MTA_Daily_Ridership[[#This Row],[Day Name]]="Saturday",MTA_Daily_Ridership[[#This Row],[Day Name]]="Sunday"),"Weekend",TRUE,"Weekday")</f>
        <v>Weekend</v>
      </c>
      <c r="R2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4043032</v>
      </c>
      <c r="S214" s="9">
        <f>(MTA_Daily_Ridership[[#This Row],[Subways: % of Comparable Pre-Pandemic Day]]-100)/100</f>
        <v>-0.18</v>
      </c>
      <c r="T214">
        <f>MTA_Daily_Ridership[[#This Row],[Subways: Total Estimated Ridership]]/MTA_Daily_Ridership[[#This Row],[Bridges and Tunnels: Total Traffic]]</f>
        <v>2.2185658709676748</v>
      </c>
    </row>
    <row r="215" spans="1:20" x14ac:dyDescent="0.25">
      <c r="A215" s="1">
        <v>45453</v>
      </c>
      <c r="B215">
        <v>3702212</v>
      </c>
      <c r="C215">
        <v>66</v>
      </c>
      <c r="D215">
        <v>1355986</v>
      </c>
      <c r="E215">
        <v>63</v>
      </c>
      <c r="F215">
        <v>240121</v>
      </c>
      <c r="G215">
        <v>72</v>
      </c>
      <c r="H215">
        <v>211542</v>
      </c>
      <c r="I215">
        <v>72</v>
      </c>
      <c r="J215">
        <v>32970</v>
      </c>
      <c r="K215">
        <v>113</v>
      </c>
      <c r="L215">
        <v>959576</v>
      </c>
      <c r="M215">
        <v>98</v>
      </c>
      <c r="N215">
        <v>7701</v>
      </c>
      <c r="O215">
        <v>47</v>
      </c>
      <c r="P215" t="s">
        <v>25</v>
      </c>
      <c r="Q215" t="str">
        <f>_xlfn.IFS(OR(MTA_Daily_Ridership[[#This Row],[Day Name]]="Saturday",MTA_Daily_Ridership[[#This Row],[Day Name]]="Sunday"),"Weekend",TRUE,"Weekday")</f>
        <v>Weekday</v>
      </c>
      <c r="R2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6510108</v>
      </c>
      <c r="S215" s="9">
        <f>(MTA_Daily_Ridership[[#This Row],[Subways: % of Comparable Pre-Pandemic Day]]-100)/100</f>
        <v>-0.34</v>
      </c>
      <c r="T215">
        <f>MTA_Daily_Ridership[[#This Row],[Subways: Total Estimated Ridership]]/MTA_Daily_Ridership[[#This Row],[Bridges and Tunnels: Total Traffic]]</f>
        <v>3.8581748605634156</v>
      </c>
    </row>
    <row r="216" spans="1:20" x14ac:dyDescent="0.25">
      <c r="A216" s="1">
        <v>45455</v>
      </c>
      <c r="B216">
        <v>3977760</v>
      </c>
      <c r="C216">
        <v>71</v>
      </c>
      <c r="D216">
        <v>1355294</v>
      </c>
      <c r="E216">
        <v>63</v>
      </c>
      <c r="F216">
        <v>256255</v>
      </c>
      <c r="G216">
        <v>77</v>
      </c>
      <c r="H216">
        <v>224305</v>
      </c>
      <c r="I216">
        <v>76</v>
      </c>
      <c r="J216">
        <v>36693</v>
      </c>
      <c r="K216">
        <v>125</v>
      </c>
      <c r="L216">
        <v>928453</v>
      </c>
      <c r="M216">
        <v>94</v>
      </c>
      <c r="N216">
        <v>8138</v>
      </c>
      <c r="O216">
        <v>50</v>
      </c>
      <c r="P216" t="s">
        <v>21</v>
      </c>
      <c r="Q216" t="str">
        <f>_xlfn.IFS(OR(MTA_Daily_Ridership[[#This Row],[Day Name]]="Saturday",MTA_Daily_Ridership[[#This Row],[Day Name]]="Sunday"),"Weekend",TRUE,"Weekday")</f>
        <v>Weekday</v>
      </c>
      <c r="R2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6786898</v>
      </c>
      <c r="S216" s="9">
        <f>(MTA_Daily_Ridership[[#This Row],[Subways: % of Comparable Pre-Pandemic Day]]-100)/100</f>
        <v>-0.28999999999999998</v>
      </c>
      <c r="T216">
        <f>MTA_Daily_Ridership[[#This Row],[Subways: Total Estimated Ridership]]/MTA_Daily_Ridership[[#This Row],[Bridges and Tunnels: Total Traffic]]</f>
        <v>4.2842879499554636</v>
      </c>
    </row>
    <row r="217" spans="1:20" x14ac:dyDescent="0.25">
      <c r="A217" s="1">
        <v>45544</v>
      </c>
      <c r="B217">
        <v>3811344</v>
      </c>
      <c r="C217">
        <v>66</v>
      </c>
      <c r="D217">
        <v>1458059</v>
      </c>
      <c r="E217">
        <v>63</v>
      </c>
      <c r="F217">
        <v>247296</v>
      </c>
      <c r="G217">
        <v>76</v>
      </c>
      <c r="H217">
        <v>214384</v>
      </c>
      <c r="I217">
        <v>74</v>
      </c>
      <c r="J217">
        <v>35327</v>
      </c>
      <c r="K217">
        <v>119</v>
      </c>
      <c r="L217">
        <v>930561</v>
      </c>
      <c r="M217">
        <v>98</v>
      </c>
      <c r="N217">
        <v>7724</v>
      </c>
      <c r="O217">
        <v>45</v>
      </c>
      <c r="P217" t="s">
        <v>25</v>
      </c>
      <c r="Q217" t="str">
        <f>_xlfn.IFS(OR(MTA_Daily_Ridership[[#This Row],[Day Name]]="Saturday",MTA_Daily_Ridership[[#This Row],[Day Name]]="Sunday"),"Weekend",TRUE,"Weekday")</f>
        <v>Weekday</v>
      </c>
      <c r="R2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6704695</v>
      </c>
      <c r="S217" s="9">
        <f>(MTA_Daily_Ridership[[#This Row],[Subways: % of Comparable Pre-Pandemic Day]]-100)/100</f>
        <v>-0.34</v>
      </c>
      <c r="T217">
        <f>MTA_Daily_Ridership[[#This Row],[Subways: Total Estimated Ridership]]/MTA_Daily_Ridership[[#This Row],[Bridges and Tunnels: Total Traffic]]</f>
        <v>4.095748693530032</v>
      </c>
    </row>
    <row r="218" spans="1:20" x14ac:dyDescent="0.25">
      <c r="A218" s="1">
        <v>45551</v>
      </c>
      <c r="B218">
        <v>3821428</v>
      </c>
      <c r="C218">
        <v>66</v>
      </c>
      <c r="D218">
        <v>1473843</v>
      </c>
      <c r="E218">
        <v>63</v>
      </c>
      <c r="F218">
        <v>254618</v>
      </c>
      <c r="G218">
        <v>78</v>
      </c>
      <c r="H218">
        <v>215601</v>
      </c>
      <c r="I218">
        <v>75</v>
      </c>
      <c r="J218">
        <v>35319</v>
      </c>
      <c r="K218">
        <v>119</v>
      </c>
      <c r="L218">
        <v>934600</v>
      </c>
      <c r="M218">
        <v>98</v>
      </c>
      <c r="N218">
        <v>7734</v>
      </c>
      <c r="O218">
        <v>45</v>
      </c>
      <c r="P218" t="s">
        <v>25</v>
      </c>
      <c r="Q218" t="str">
        <f>_xlfn.IFS(OR(MTA_Daily_Ridership[[#This Row],[Day Name]]="Saturday",MTA_Daily_Ridership[[#This Row],[Day Name]]="Sunday"),"Weekend",TRUE,"Weekday")</f>
        <v>Weekday</v>
      </c>
      <c r="R2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6743143</v>
      </c>
      <c r="S218" s="9">
        <f>(MTA_Daily_Ridership[[#This Row],[Subways: % of Comparable Pre-Pandemic Day]]-100)/100</f>
        <v>-0.34</v>
      </c>
      <c r="T218">
        <f>MTA_Daily_Ridership[[#This Row],[Subways: Total Estimated Ridership]]/MTA_Daily_Ridership[[#This Row],[Bridges and Tunnels: Total Traffic]]</f>
        <v>4.0888380055638773</v>
      </c>
    </row>
    <row r="219" spans="1:20" x14ac:dyDescent="0.25">
      <c r="A219" s="1">
        <v>45555</v>
      </c>
      <c r="B219">
        <v>3933048</v>
      </c>
      <c r="C219">
        <v>68</v>
      </c>
      <c r="D219">
        <v>1471585</v>
      </c>
      <c r="E219">
        <v>63</v>
      </c>
      <c r="F219">
        <v>270065</v>
      </c>
      <c r="G219">
        <v>82</v>
      </c>
      <c r="H219">
        <v>215673</v>
      </c>
      <c r="I219">
        <v>75</v>
      </c>
      <c r="J219">
        <v>36687</v>
      </c>
      <c r="K219">
        <v>124</v>
      </c>
      <c r="L219">
        <v>1019966</v>
      </c>
      <c r="M219">
        <v>107</v>
      </c>
      <c r="N219">
        <v>7029</v>
      </c>
      <c r="O219">
        <v>41</v>
      </c>
      <c r="P219" t="s">
        <v>24</v>
      </c>
      <c r="Q219" t="str">
        <f>_xlfn.IFS(OR(MTA_Daily_Ridership[[#This Row],[Day Name]]="Saturday",MTA_Daily_Ridership[[#This Row],[Day Name]]="Sunday"),"Weekend",TRUE,"Weekday")</f>
        <v>Weekday</v>
      </c>
      <c r="R2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6954053</v>
      </c>
      <c r="S219" s="9">
        <f>(MTA_Daily_Ridership[[#This Row],[Subways: % of Comparable Pre-Pandemic Day]]-100)/100</f>
        <v>-0.32</v>
      </c>
      <c r="T219">
        <f>MTA_Daily_Ridership[[#This Row],[Subways: Total Estimated Ridership]]/MTA_Daily_Ridership[[#This Row],[Bridges and Tunnels: Total Traffic]]</f>
        <v>3.856057947029607</v>
      </c>
    </row>
    <row r="220" spans="1:20" x14ac:dyDescent="0.25">
      <c r="A220" s="1">
        <v>45558</v>
      </c>
      <c r="B220">
        <v>3898806</v>
      </c>
      <c r="C220">
        <v>68</v>
      </c>
      <c r="D220">
        <v>1457916</v>
      </c>
      <c r="E220">
        <v>63</v>
      </c>
      <c r="F220">
        <v>250701</v>
      </c>
      <c r="G220">
        <v>77</v>
      </c>
      <c r="H220">
        <v>218237</v>
      </c>
      <c r="I220">
        <v>76</v>
      </c>
      <c r="J220">
        <v>34543</v>
      </c>
      <c r="K220">
        <v>116</v>
      </c>
      <c r="L220">
        <v>922758</v>
      </c>
      <c r="M220">
        <v>97</v>
      </c>
      <c r="N220">
        <v>7994</v>
      </c>
      <c r="O220">
        <v>47</v>
      </c>
      <c r="P220" t="s">
        <v>25</v>
      </c>
      <c r="Q220" t="str">
        <f>_xlfn.IFS(OR(MTA_Daily_Ridership[[#This Row],[Day Name]]="Saturday",MTA_Daily_Ridership[[#This Row],[Day Name]]="Sunday"),"Weekend",TRUE,"Weekday")</f>
        <v>Weekday</v>
      </c>
      <c r="R2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6790955</v>
      </c>
      <c r="S220" s="9">
        <f>(MTA_Daily_Ridership[[#This Row],[Subways: % of Comparable Pre-Pandemic Day]]-100)/100</f>
        <v>-0.32</v>
      </c>
      <c r="T220">
        <f>MTA_Daily_Ridership[[#This Row],[Subways: Total Estimated Ridership]]/MTA_Daily_Ridership[[#This Row],[Bridges and Tunnels: Total Traffic]]</f>
        <v>4.2251662949549065</v>
      </c>
    </row>
    <row r="221" spans="1:20" x14ac:dyDescent="0.25">
      <c r="A221" s="1">
        <v>45561</v>
      </c>
      <c r="B221">
        <v>4295723</v>
      </c>
      <c r="C221">
        <v>74</v>
      </c>
      <c r="D221">
        <v>1467648</v>
      </c>
      <c r="E221">
        <v>63</v>
      </c>
      <c r="F221">
        <v>264141</v>
      </c>
      <c r="G221">
        <v>81</v>
      </c>
      <c r="H221">
        <v>228971</v>
      </c>
      <c r="I221">
        <v>79</v>
      </c>
      <c r="J221">
        <v>37117</v>
      </c>
      <c r="K221">
        <v>125</v>
      </c>
      <c r="L221">
        <v>963068</v>
      </c>
      <c r="M221">
        <v>101</v>
      </c>
      <c r="N221">
        <v>8216</v>
      </c>
      <c r="O221">
        <v>48</v>
      </c>
      <c r="P221" t="s">
        <v>22</v>
      </c>
      <c r="Q221" t="str">
        <f>_xlfn.IFS(OR(MTA_Daily_Ridership[[#This Row],[Day Name]]="Saturday",MTA_Daily_Ridership[[#This Row],[Day Name]]="Sunday"),"Weekend",TRUE,"Weekday")</f>
        <v>Weekday</v>
      </c>
      <c r="R2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7264884</v>
      </c>
      <c r="S221" s="9">
        <f>(MTA_Daily_Ridership[[#This Row],[Subways: % of Comparable Pre-Pandemic Day]]-100)/100</f>
        <v>-0.26</v>
      </c>
      <c r="T221">
        <f>MTA_Daily_Ridership[[#This Row],[Subways: Total Estimated Ridership]]/MTA_Daily_Ridership[[#This Row],[Bridges and Tunnels: Total Traffic]]</f>
        <v>4.4604565825050777</v>
      </c>
    </row>
    <row r="222" spans="1:20" x14ac:dyDescent="0.25">
      <c r="A222" s="1">
        <v>45576</v>
      </c>
      <c r="B222">
        <v>3870913</v>
      </c>
      <c r="C222">
        <v>67</v>
      </c>
      <c r="D222">
        <v>1420173</v>
      </c>
      <c r="E222">
        <v>63</v>
      </c>
      <c r="F222">
        <v>257460</v>
      </c>
      <c r="G222">
        <v>82</v>
      </c>
      <c r="H222">
        <v>224122</v>
      </c>
      <c r="I222">
        <v>77</v>
      </c>
      <c r="J222">
        <v>37027</v>
      </c>
      <c r="K222">
        <v>124</v>
      </c>
      <c r="L222">
        <v>1021735</v>
      </c>
      <c r="M222">
        <v>110</v>
      </c>
      <c r="N222">
        <v>6857</v>
      </c>
      <c r="O222">
        <v>38</v>
      </c>
      <c r="P222" t="s">
        <v>24</v>
      </c>
      <c r="Q222" t="str">
        <f>_xlfn.IFS(OR(MTA_Daily_Ridership[[#This Row],[Day Name]]="Saturday",MTA_Daily_Ridership[[#This Row],[Day Name]]="Sunday"),"Weekend",TRUE,"Weekday")</f>
        <v>Weekday</v>
      </c>
      <c r="R2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6838287</v>
      </c>
      <c r="S222" s="9">
        <f>(MTA_Daily_Ridership[[#This Row],[Subways: % of Comparable Pre-Pandemic Day]]-100)/100</f>
        <v>-0.33</v>
      </c>
      <c r="T222">
        <f>MTA_Daily_Ridership[[#This Row],[Subways: Total Estimated Ridership]]/MTA_Daily_Ridership[[#This Row],[Bridges and Tunnels: Total Traffic]]</f>
        <v>3.7885684644257074</v>
      </c>
    </row>
    <row r="223" spans="1:20" x14ac:dyDescent="0.25">
      <c r="A223" s="1">
        <v>45583</v>
      </c>
      <c r="B223">
        <v>4034399</v>
      </c>
      <c r="C223">
        <v>70</v>
      </c>
      <c r="D223">
        <v>1431124</v>
      </c>
      <c r="E223">
        <v>63</v>
      </c>
      <c r="F223">
        <v>272133</v>
      </c>
      <c r="G223">
        <v>87</v>
      </c>
      <c r="H223">
        <v>229999</v>
      </c>
      <c r="I223">
        <v>79</v>
      </c>
      <c r="J223">
        <v>36732</v>
      </c>
      <c r="K223">
        <v>123</v>
      </c>
      <c r="L223">
        <v>993477</v>
      </c>
      <c r="M223">
        <v>107</v>
      </c>
      <c r="N223">
        <v>7174</v>
      </c>
      <c r="O223">
        <v>40</v>
      </c>
      <c r="P223" t="s">
        <v>24</v>
      </c>
      <c r="Q223" t="str">
        <f>_xlfn.IFS(OR(MTA_Daily_Ridership[[#This Row],[Day Name]]="Saturday",MTA_Daily_Ridership[[#This Row],[Day Name]]="Sunday"),"Weekend",TRUE,"Weekday")</f>
        <v>Weekday</v>
      </c>
      <c r="R2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7005038</v>
      </c>
      <c r="S223" s="9">
        <f>(MTA_Daily_Ridership[[#This Row],[Subways: % of Comparable Pre-Pandemic Day]]-100)/100</f>
        <v>-0.3</v>
      </c>
      <c r="T223">
        <f>MTA_Daily_Ridership[[#This Row],[Subways: Total Estimated Ridership]]/MTA_Daily_Ridership[[#This Row],[Bridges and Tunnels: Total Traffic]]</f>
        <v>4.0608881735561067</v>
      </c>
    </row>
    <row r="224" spans="1:20" x14ac:dyDescent="0.25">
      <c r="A224" s="1">
        <v>44178</v>
      </c>
      <c r="B224">
        <v>911439</v>
      </c>
      <c r="C224">
        <v>36</v>
      </c>
      <c r="D224">
        <v>582389</v>
      </c>
      <c r="E224">
        <v>60</v>
      </c>
      <c r="F224">
        <v>39293</v>
      </c>
      <c r="G224">
        <v>37</v>
      </c>
      <c r="H224">
        <v>22669</v>
      </c>
      <c r="I224">
        <v>21</v>
      </c>
      <c r="J224">
        <v>10208</v>
      </c>
      <c r="K224">
        <v>57</v>
      </c>
      <c r="L224">
        <v>659446</v>
      </c>
      <c r="M224">
        <v>83</v>
      </c>
      <c r="N224">
        <v>80</v>
      </c>
      <c r="O224">
        <v>2</v>
      </c>
      <c r="P224" t="s">
        <v>27</v>
      </c>
      <c r="Q224" t="str">
        <f>_xlfn.IFS(OR(MTA_Daily_Ridership[[#This Row],[Day Name]]="Saturday",MTA_Daily_Ridership[[#This Row],[Day Name]]="Sunday"),"Weekend",TRUE,"Weekday")</f>
        <v>Weekend</v>
      </c>
      <c r="R2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2225524</v>
      </c>
      <c r="S224" s="9">
        <f>(MTA_Daily_Ridership[[#This Row],[Subways: % of Comparable Pre-Pandemic Day]]-100)/100</f>
        <v>-0.64</v>
      </c>
      <c r="T224">
        <f>MTA_Daily_Ridership[[#This Row],[Subways: Total Estimated Ridership]]/MTA_Daily_Ridership[[#This Row],[Bridges and Tunnels: Total Traffic]]</f>
        <v>1.3821283319634967</v>
      </c>
    </row>
    <row r="225" spans="1:20" x14ac:dyDescent="0.25">
      <c r="A225" s="1">
        <v>44303</v>
      </c>
      <c r="B225">
        <v>1425036</v>
      </c>
      <c r="C225">
        <v>45</v>
      </c>
      <c r="D225">
        <v>803352</v>
      </c>
      <c r="E225">
        <v>60</v>
      </c>
      <c r="F225">
        <v>49901</v>
      </c>
      <c r="G225">
        <v>44</v>
      </c>
      <c r="H225">
        <v>39789</v>
      </c>
      <c r="I225">
        <v>27</v>
      </c>
      <c r="J225">
        <v>13313</v>
      </c>
      <c r="K225">
        <v>80</v>
      </c>
      <c r="L225">
        <v>813162</v>
      </c>
      <c r="M225">
        <v>89</v>
      </c>
      <c r="N225">
        <v>0</v>
      </c>
      <c r="O225">
        <v>0</v>
      </c>
      <c r="P225" t="s">
        <v>26</v>
      </c>
      <c r="Q225" t="str">
        <f>_xlfn.IFS(OR(MTA_Daily_Ridership[[#This Row],[Day Name]]="Saturday",MTA_Daily_Ridership[[#This Row],[Day Name]]="Sunday"),"Weekend",TRUE,"Weekday")</f>
        <v>Weekend</v>
      </c>
      <c r="R2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3144553</v>
      </c>
      <c r="S225" s="9">
        <f>(MTA_Daily_Ridership[[#This Row],[Subways: % of Comparable Pre-Pandemic Day]]-100)/100</f>
        <v>-0.55000000000000004</v>
      </c>
      <c r="T225">
        <f>MTA_Daily_Ridership[[#This Row],[Subways: Total Estimated Ridership]]/MTA_Daily_Ridership[[#This Row],[Bridges and Tunnels: Total Traffic]]</f>
        <v>1.7524626089266346</v>
      </c>
    </row>
    <row r="226" spans="1:20" x14ac:dyDescent="0.25">
      <c r="A226" s="1">
        <v>44325</v>
      </c>
      <c r="B226">
        <v>1107878</v>
      </c>
      <c r="C226">
        <v>46</v>
      </c>
      <c r="D226">
        <v>576000</v>
      </c>
      <c r="E226">
        <v>60</v>
      </c>
      <c r="F226">
        <v>54074</v>
      </c>
      <c r="G226">
        <v>55</v>
      </c>
      <c r="H226">
        <v>37795</v>
      </c>
      <c r="I226">
        <v>36</v>
      </c>
      <c r="J226">
        <v>13897</v>
      </c>
      <c r="K226">
        <v>82</v>
      </c>
      <c r="L226">
        <v>854809</v>
      </c>
      <c r="M226">
        <v>100</v>
      </c>
      <c r="N226">
        <v>856</v>
      </c>
      <c r="O226">
        <v>24</v>
      </c>
      <c r="P226" t="s">
        <v>27</v>
      </c>
      <c r="Q226" t="str">
        <f>_xlfn.IFS(OR(MTA_Daily_Ridership[[#This Row],[Day Name]]="Saturday",MTA_Daily_Ridership[[#This Row],[Day Name]]="Sunday"),"Weekend",TRUE,"Weekday")</f>
        <v>Weekend</v>
      </c>
      <c r="R2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2645309</v>
      </c>
      <c r="S226" s="9">
        <f>(MTA_Daily_Ridership[[#This Row],[Subways: % of Comparable Pre-Pandemic Day]]-100)/100</f>
        <v>-0.54</v>
      </c>
      <c r="T226">
        <f>MTA_Daily_Ridership[[#This Row],[Subways: Total Estimated Ridership]]/MTA_Daily_Ridership[[#This Row],[Bridges and Tunnels: Total Traffic]]</f>
        <v>1.2960532703796988</v>
      </c>
    </row>
    <row r="227" spans="1:20" x14ac:dyDescent="0.25">
      <c r="A227" s="1">
        <v>44331</v>
      </c>
      <c r="B227">
        <v>1637231</v>
      </c>
      <c r="C227">
        <v>51</v>
      </c>
      <c r="D227">
        <v>844096</v>
      </c>
      <c r="E227">
        <v>60</v>
      </c>
      <c r="F227">
        <v>63079</v>
      </c>
      <c r="G227">
        <v>53</v>
      </c>
      <c r="H227">
        <v>49401</v>
      </c>
      <c r="I227">
        <v>33</v>
      </c>
      <c r="J227">
        <v>13516</v>
      </c>
      <c r="K227">
        <v>78</v>
      </c>
      <c r="L227">
        <v>891574</v>
      </c>
      <c r="M227">
        <v>93</v>
      </c>
      <c r="N227">
        <v>11</v>
      </c>
      <c r="O227">
        <v>0</v>
      </c>
      <c r="P227" t="s">
        <v>26</v>
      </c>
      <c r="Q227" t="str">
        <f>_xlfn.IFS(OR(MTA_Daily_Ridership[[#This Row],[Day Name]]="Saturday",MTA_Daily_Ridership[[#This Row],[Day Name]]="Sunday"),"Weekend",TRUE,"Weekday")</f>
        <v>Weekend</v>
      </c>
      <c r="R2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3498908</v>
      </c>
      <c r="S227" s="9">
        <f>(MTA_Daily_Ridership[[#This Row],[Subways: % of Comparable Pre-Pandemic Day]]-100)/100</f>
        <v>-0.49</v>
      </c>
      <c r="T227">
        <f>MTA_Daily_Ridership[[#This Row],[Subways: Total Estimated Ridership]]/MTA_Daily_Ridership[[#This Row],[Bridges and Tunnels: Total Traffic]]</f>
        <v>1.8363377577183722</v>
      </c>
    </row>
    <row r="228" spans="1:20" x14ac:dyDescent="0.25">
      <c r="A228" s="1">
        <v>44338</v>
      </c>
      <c r="B228">
        <v>1645268</v>
      </c>
      <c r="C228">
        <v>51</v>
      </c>
      <c r="D228">
        <v>839877</v>
      </c>
      <c r="E228">
        <v>60</v>
      </c>
      <c r="F228">
        <v>66293</v>
      </c>
      <c r="G228">
        <v>56</v>
      </c>
      <c r="H228">
        <v>51249</v>
      </c>
      <c r="I228">
        <v>34</v>
      </c>
      <c r="J228">
        <v>13397</v>
      </c>
      <c r="K228">
        <v>77</v>
      </c>
      <c r="L228">
        <v>911148</v>
      </c>
      <c r="M228">
        <v>95</v>
      </c>
      <c r="N228">
        <v>1787</v>
      </c>
      <c r="O228">
        <v>37</v>
      </c>
      <c r="P228" t="s">
        <v>26</v>
      </c>
      <c r="Q228" t="str">
        <f>_xlfn.IFS(OR(MTA_Daily_Ridership[[#This Row],[Day Name]]="Saturday",MTA_Daily_Ridership[[#This Row],[Day Name]]="Sunday"),"Weekend",TRUE,"Weekday")</f>
        <v>Weekend</v>
      </c>
      <c r="R2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3529019</v>
      </c>
      <c r="S228" s="9">
        <f>(MTA_Daily_Ridership[[#This Row],[Subways: % of Comparable Pre-Pandemic Day]]-100)/100</f>
        <v>-0.49</v>
      </c>
      <c r="T228">
        <f>MTA_Daily_Ridership[[#This Row],[Subways: Total Estimated Ridership]]/MTA_Daily_Ridership[[#This Row],[Bridges and Tunnels: Total Traffic]]</f>
        <v>1.8057088420322494</v>
      </c>
    </row>
    <row r="229" spans="1:20" x14ac:dyDescent="0.25">
      <c r="A229" s="1">
        <v>44353</v>
      </c>
      <c r="B229">
        <v>1363344</v>
      </c>
      <c r="C229">
        <v>52</v>
      </c>
      <c r="D229">
        <v>654780</v>
      </c>
      <c r="E229">
        <v>60</v>
      </c>
      <c r="F229">
        <v>61866</v>
      </c>
      <c r="G229">
        <v>63</v>
      </c>
      <c r="H229">
        <v>51469</v>
      </c>
      <c r="I229">
        <v>47</v>
      </c>
      <c r="J229">
        <v>12514</v>
      </c>
      <c r="K229">
        <v>69</v>
      </c>
      <c r="L229">
        <v>921829</v>
      </c>
      <c r="M229">
        <v>100</v>
      </c>
      <c r="N229">
        <v>0</v>
      </c>
      <c r="O229">
        <v>0</v>
      </c>
      <c r="P229" t="s">
        <v>27</v>
      </c>
      <c r="Q229" t="str">
        <f>_xlfn.IFS(OR(MTA_Daily_Ridership[[#This Row],[Day Name]]="Saturday",MTA_Daily_Ridership[[#This Row],[Day Name]]="Sunday"),"Weekend",TRUE,"Weekday")</f>
        <v>Weekend</v>
      </c>
      <c r="R2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3065802</v>
      </c>
      <c r="S229" s="9">
        <f>(MTA_Daily_Ridership[[#This Row],[Subways: % of Comparable Pre-Pandemic Day]]-100)/100</f>
        <v>-0.48</v>
      </c>
      <c r="T229">
        <f>MTA_Daily_Ridership[[#This Row],[Subways: Total Estimated Ridership]]/MTA_Daily_Ridership[[#This Row],[Bridges and Tunnels: Total Traffic]]</f>
        <v>1.478955424487622</v>
      </c>
    </row>
    <row r="230" spans="1:20" x14ac:dyDescent="0.25">
      <c r="A230" s="1">
        <v>44363</v>
      </c>
      <c r="B230">
        <v>2519444</v>
      </c>
      <c r="C230">
        <v>45</v>
      </c>
      <c r="D230">
        <v>1288040</v>
      </c>
      <c r="E230">
        <v>60</v>
      </c>
      <c r="F230">
        <v>119205</v>
      </c>
      <c r="G230">
        <v>36</v>
      </c>
      <c r="H230">
        <v>94690</v>
      </c>
      <c r="I230">
        <v>32</v>
      </c>
      <c r="J230">
        <v>24788</v>
      </c>
      <c r="K230">
        <v>85</v>
      </c>
      <c r="L230">
        <v>945955</v>
      </c>
      <c r="M230">
        <v>96</v>
      </c>
      <c r="N230">
        <v>4745</v>
      </c>
      <c r="O230">
        <v>29</v>
      </c>
      <c r="P230" t="s">
        <v>21</v>
      </c>
      <c r="Q230" t="str">
        <f>_xlfn.IFS(OR(MTA_Daily_Ridership[[#This Row],[Day Name]]="Saturday",MTA_Daily_Ridership[[#This Row],[Day Name]]="Sunday"),"Weekend",TRUE,"Weekday")</f>
        <v>Weekday</v>
      </c>
      <c r="R2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4996867</v>
      </c>
      <c r="S230" s="9">
        <f>(MTA_Daily_Ridership[[#This Row],[Subways: % of Comparable Pre-Pandemic Day]]-100)/100</f>
        <v>-0.55000000000000004</v>
      </c>
      <c r="T230">
        <f>MTA_Daily_Ridership[[#This Row],[Subways: Total Estimated Ridership]]/MTA_Daily_Ridership[[#This Row],[Bridges and Tunnels: Total Traffic]]</f>
        <v>2.6633867361555255</v>
      </c>
    </row>
    <row r="231" spans="1:20" x14ac:dyDescent="0.25">
      <c r="A231" s="1">
        <v>44364</v>
      </c>
      <c r="B231">
        <v>2552497</v>
      </c>
      <c r="C231">
        <v>46</v>
      </c>
      <c r="D231">
        <v>1281552</v>
      </c>
      <c r="E231">
        <v>60</v>
      </c>
      <c r="F231">
        <v>121580</v>
      </c>
      <c r="G231">
        <v>37</v>
      </c>
      <c r="H231">
        <v>98435</v>
      </c>
      <c r="I231">
        <v>33</v>
      </c>
      <c r="J231">
        <v>23292</v>
      </c>
      <c r="K231">
        <v>80</v>
      </c>
      <c r="L231">
        <v>973485</v>
      </c>
      <c r="M231">
        <v>99</v>
      </c>
      <c r="N231">
        <v>4989</v>
      </c>
      <c r="O231">
        <v>31</v>
      </c>
      <c r="P231" t="s">
        <v>22</v>
      </c>
      <c r="Q231" t="str">
        <f>_xlfn.IFS(OR(MTA_Daily_Ridership[[#This Row],[Day Name]]="Saturday",MTA_Daily_Ridership[[#This Row],[Day Name]]="Sunday"),"Weekend",TRUE,"Weekday")</f>
        <v>Weekday</v>
      </c>
      <c r="R2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5055830</v>
      </c>
      <c r="S231" s="9">
        <f>(MTA_Daily_Ridership[[#This Row],[Subways: % of Comparable Pre-Pandemic Day]]-100)/100</f>
        <v>-0.54</v>
      </c>
      <c r="T231">
        <f>MTA_Daily_Ridership[[#This Row],[Subways: Total Estimated Ridership]]/MTA_Daily_Ridership[[#This Row],[Bridges and Tunnels: Total Traffic]]</f>
        <v>2.6220198564949642</v>
      </c>
    </row>
    <row r="232" spans="1:20" x14ac:dyDescent="0.25">
      <c r="A232" s="1">
        <v>44366</v>
      </c>
      <c r="B232">
        <v>1784312</v>
      </c>
      <c r="C232">
        <v>55</v>
      </c>
      <c r="D232">
        <v>841519</v>
      </c>
      <c r="E232">
        <v>60</v>
      </c>
      <c r="F232">
        <v>76508</v>
      </c>
      <c r="G232">
        <v>62</v>
      </c>
      <c r="H232">
        <v>66134</v>
      </c>
      <c r="I232">
        <v>42</v>
      </c>
      <c r="J232">
        <v>13949</v>
      </c>
      <c r="K232">
        <v>80</v>
      </c>
      <c r="L232">
        <v>952944</v>
      </c>
      <c r="M232">
        <v>97</v>
      </c>
      <c r="N232">
        <v>0</v>
      </c>
      <c r="O232">
        <v>0</v>
      </c>
      <c r="P232" t="s">
        <v>26</v>
      </c>
      <c r="Q232" t="str">
        <f>_xlfn.IFS(OR(MTA_Daily_Ridership[[#This Row],[Day Name]]="Saturday",MTA_Daily_Ridership[[#This Row],[Day Name]]="Sunday"),"Weekend",TRUE,"Weekday")</f>
        <v>Weekend</v>
      </c>
      <c r="R2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3735366</v>
      </c>
      <c r="S232" s="9">
        <f>(MTA_Daily_Ridership[[#This Row],[Subways: % of Comparable Pre-Pandemic Day]]-100)/100</f>
        <v>-0.45</v>
      </c>
      <c r="T232">
        <f>MTA_Daily_Ridership[[#This Row],[Subways: Total Estimated Ridership]]/MTA_Daily_Ridership[[#This Row],[Bridges and Tunnels: Total Traffic]]</f>
        <v>1.8724206249265434</v>
      </c>
    </row>
    <row r="233" spans="1:20" x14ac:dyDescent="0.25">
      <c r="A233" s="1">
        <v>44367</v>
      </c>
      <c r="B233">
        <v>1389352</v>
      </c>
      <c r="C233">
        <v>53</v>
      </c>
      <c r="D233">
        <v>652557</v>
      </c>
      <c r="E233">
        <v>60</v>
      </c>
      <c r="F233">
        <v>76969</v>
      </c>
      <c r="G233">
        <v>78</v>
      </c>
      <c r="H233">
        <v>60876</v>
      </c>
      <c r="I233">
        <v>56</v>
      </c>
      <c r="J233">
        <v>13189</v>
      </c>
      <c r="K233">
        <v>73</v>
      </c>
      <c r="L233">
        <v>951631</v>
      </c>
      <c r="M233">
        <v>103</v>
      </c>
      <c r="N233">
        <v>0</v>
      </c>
      <c r="O233">
        <v>0</v>
      </c>
      <c r="P233" t="s">
        <v>27</v>
      </c>
      <c r="Q233" t="str">
        <f>_xlfn.IFS(OR(MTA_Daily_Ridership[[#This Row],[Day Name]]="Saturday",MTA_Daily_Ridership[[#This Row],[Day Name]]="Sunday"),"Weekend",TRUE,"Weekday")</f>
        <v>Weekend</v>
      </c>
      <c r="R2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3144574</v>
      </c>
      <c r="S233" s="9">
        <f>(MTA_Daily_Ridership[[#This Row],[Subways: % of Comparable Pre-Pandemic Day]]-100)/100</f>
        <v>-0.47</v>
      </c>
      <c r="T233">
        <f>MTA_Daily_Ridership[[#This Row],[Subways: Total Estimated Ridership]]/MTA_Daily_Ridership[[#This Row],[Bridges and Tunnels: Total Traffic]]</f>
        <v>1.4599692527881081</v>
      </c>
    </row>
    <row r="234" spans="1:20" x14ac:dyDescent="0.25">
      <c r="A234" s="1">
        <v>44373</v>
      </c>
      <c r="B234">
        <v>1854179</v>
      </c>
      <c r="C234">
        <v>58</v>
      </c>
      <c r="D234">
        <v>841585</v>
      </c>
      <c r="E234">
        <v>60</v>
      </c>
      <c r="F234">
        <v>76560</v>
      </c>
      <c r="G234">
        <v>62</v>
      </c>
      <c r="H234">
        <v>66738</v>
      </c>
      <c r="I234">
        <v>42</v>
      </c>
      <c r="J234">
        <v>13520</v>
      </c>
      <c r="K234">
        <v>78</v>
      </c>
      <c r="L234">
        <v>950086</v>
      </c>
      <c r="M234">
        <v>97</v>
      </c>
      <c r="N234">
        <v>1682</v>
      </c>
      <c r="O234">
        <v>33</v>
      </c>
      <c r="P234" t="s">
        <v>26</v>
      </c>
      <c r="Q234" t="str">
        <f>_xlfn.IFS(OR(MTA_Daily_Ridership[[#This Row],[Day Name]]="Saturday",MTA_Daily_Ridership[[#This Row],[Day Name]]="Sunday"),"Weekend",TRUE,"Weekday")</f>
        <v>Weekend</v>
      </c>
      <c r="R2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3804350</v>
      </c>
      <c r="S234" s="9">
        <f>(MTA_Daily_Ridership[[#This Row],[Subways: % of Comparable Pre-Pandemic Day]]-100)/100</f>
        <v>-0.42</v>
      </c>
      <c r="T234">
        <f>MTA_Daily_Ridership[[#This Row],[Subways: Total Estimated Ridership]]/MTA_Daily_Ridership[[#This Row],[Bridges and Tunnels: Total Traffic]]</f>
        <v>1.9515906981052242</v>
      </c>
    </row>
    <row r="235" spans="1:20" x14ac:dyDescent="0.25">
      <c r="A235" s="1">
        <v>44374</v>
      </c>
      <c r="B235">
        <v>1559967</v>
      </c>
      <c r="C235">
        <v>60</v>
      </c>
      <c r="D235">
        <v>656004</v>
      </c>
      <c r="E235">
        <v>60</v>
      </c>
      <c r="F235">
        <v>75058</v>
      </c>
      <c r="G235">
        <v>76</v>
      </c>
      <c r="H235">
        <v>62411</v>
      </c>
      <c r="I235">
        <v>57</v>
      </c>
      <c r="J235">
        <v>11883</v>
      </c>
      <c r="K235">
        <v>66</v>
      </c>
      <c r="L235">
        <v>900039</v>
      </c>
      <c r="M235">
        <v>97</v>
      </c>
      <c r="N235">
        <v>1436</v>
      </c>
      <c r="O235">
        <v>37</v>
      </c>
      <c r="P235" t="s">
        <v>27</v>
      </c>
      <c r="Q235" t="str">
        <f>_xlfn.IFS(OR(MTA_Daily_Ridership[[#This Row],[Day Name]]="Saturday",MTA_Daily_Ridership[[#This Row],[Day Name]]="Sunday"),"Weekend",TRUE,"Weekday")</f>
        <v>Weekend</v>
      </c>
      <c r="R2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3266798</v>
      </c>
      <c r="S235" s="9">
        <f>(MTA_Daily_Ridership[[#This Row],[Subways: % of Comparable Pre-Pandemic Day]]-100)/100</f>
        <v>-0.4</v>
      </c>
      <c r="T235">
        <f>MTA_Daily_Ridership[[#This Row],[Subways: Total Estimated Ridership]]/MTA_Daily_Ridership[[#This Row],[Bridges and Tunnels: Total Traffic]]</f>
        <v>1.7332215603990493</v>
      </c>
    </row>
    <row r="236" spans="1:20" x14ac:dyDescent="0.25">
      <c r="A236" s="1">
        <v>44384</v>
      </c>
      <c r="B236">
        <v>2437064</v>
      </c>
      <c r="C236">
        <v>46</v>
      </c>
      <c r="D236">
        <v>1234617</v>
      </c>
      <c r="E236">
        <v>60</v>
      </c>
      <c r="F236">
        <v>122603</v>
      </c>
      <c r="G236">
        <v>39</v>
      </c>
      <c r="H236">
        <v>99137</v>
      </c>
      <c r="I236">
        <v>35</v>
      </c>
      <c r="J236">
        <v>23637</v>
      </c>
      <c r="K236">
        <v>83</v>
      </c>
      <c r="L236">
        <v>926634</v>
      </c>
      <c r="M236">
        <v>96</v>
      </c>
      <c r="N236">
        <v>5028</v>
      </c>
      <c r="O236">
        <v>36</v>
      </c>
      <c r="P236" t="s">
        <v>21</v>
      </c>
      <c r="Q236" t="str">
        <f>_xlfn.IFS(OR(MTA_Daily_Ridership[[#This Row],[Day Name]]="Saturday",MTA_Daily_Ridership[[#This Row],[Day Name]]="Sunday"),"Weekend",TRUE,"Weekday")</f>
        <v>Weekday</v>
      </c>
      <c r="R2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4848720</v>
      </c>
      <c r="S236" s="9">
        <f>(MTA_Daily_Ridership[[#This Row],[Subways: % of Comparable Pre-Pandemic Day]]-100)/100</f>
        <v>-0.54</v>
      </c>
      <c r="T236">
        <f>MTA_Daily_Ridership[[#This Row],[Subways: Total Estimated Ridership]]/MTA_Daily_Ridership[[#This Row],[Bridges and Tunnels: Total Traffic]]</f>
        <v>2.6300178927170812</v>
      </c>
    </row>
    <row r="237" spans="1:20" x14ac:dyDescent="0.25">
      <c r="A237" s="1">
        <v>44390</v>
      </c>
      <c r="B237">
        <v>2457526</v>
      </c>
      <c r="C237">
        <v>47</v>
      </c>
      <c r="D237">
        <v>1239045</v>
      </c>
      <c r="E237">
        <v>60</v>
      </c>
      <c r="F237">
        <v>123373</v>
      </c>
      <c r="G237">
        <v>39</v>
      </c>
      <c r="H237">
        <v>105314</v>
      </c>
      <c r="I237">
        <v>37</v>
      </c>
      <c r="J237">
        <v>22286</v>
      </c>
      <c r="K237">
        <v>79</v>
      </c>
      <c r="L237">
        <v>895705</v>
      </c>
      <c r="M237">
        <v>93</v>
      </c>
      <c r="N237">
        <v>5117</v>
      </c>
      <c r="O237">
        <v>37</v>
      </c>
      <c r="P237" t="s">
        <v>23</v>
      </c>
      <c r="Q237" t="str">
        <f>_xlfn.IFS(OR(MTA_Daily_Ridership[[#This Row],[Day Name]]="Saturday",MTA_Daily_Ridership[[#This Row],[Day Name]]="Sunday"),"Weekend",TRUE,"Weekday")</f>
        <v>Weekday</v>
      </c>
      <c r="R2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4848366</v>
      </c>
      <c r="S237" s="9">
        <f>(MTA_Daily_Ridership[[#This Row],[Subways: % of Comparable Pre-Pandemic Day]]-100)/100</f>
        <v>-0.53</v>
      </c>
      <c r="T237">
        <f>MTA_Daily_Ridership[[#This Row],[Subways: Total Estimated Ridership]]/MTA_Daily_Ridership[[#This Row],[Bridges and Tunnels: Total Traffic]]</f>
        <v>2.7436778850179468</v>
      </c>
    </row>
    <row r="238" spans="1:20" x14ac:dyDescent="0.25">
      <c r="A238" s="1">
        <v>44407</v>
      </c>
      <c r="B238">
        <v>2557677</v>
      </c>
      <c r="C238">
        <v>48</v>
      </c>
      <c r="D238">
        <v>1235623</v>
      </c>
      <c r="E238">
        <v>60</v>
      </c>
      <c r="F238">
        <v>131905</v>
      </c>
      <c r="G238">
        <v>42</v>
      </c>
      <c r="H238">
        <v>103531</v>
      </c>
      <c r="I238">
        <v>37</v>
      </c>
      <c r="J238">
        <v>22127</v>
      </c>
      <c r="K238">
        <v>78</v>
      </c>
      <c r="L238">
        <v>988596</v>
      </c>
      <c r="M238">
        <v>103</v>
      </c>
      <c r="N238">
        <v>4812</v>
      </c>
      <c r="O238">
        <v>35</v>
      </c>
      <c r="P238" t="s">
        <v>24</v>
      </c>
      <c r="Q238" t="str">
        <f>_xlfn.IFS(OR(MTA_Daily_Ridership[[#This Row],[Day Name]]="Saturday",MTA_Daily_Ridership[[#This Row],[Day Name]]="Sunday"),"Weekend",TRUE,"Weekday")</f>
        <v>Weekday</v>
      </c>
      <c r="R2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5044271</v>
      </c>
      <c r="S238" s="9">
        <f>(MTA_Daily_Ridership[[#This Row],[Subways: % of Comparable Pre-Pandemic Day]]-100)/100</f>
        <v>-0.52</v>
      </c>
      <c r="T238">
        <f>MTA_Daily_Ridership[[#This Row],[Subways: Total Estimated Ridership]]/MTA_Daily_Ridership[[#This Row],[Bridges and Tunnels: Total Traffic]]</f>
        <v>2.5871812145709674</v>
      </c>
    </row>
    <row r="239" spans="1:20" x14ac:dyDescent="0.25">
      <c r="A239" s="1">
        <v>44410</v>
      </c>
      <c r="B239">
        <v>2333923</v>
      </c>
      <c r="C239">
        <v>45</v>
      </c>
      <c r="D239">
        <v>1208484</v>
      </c>
      <c r="E239">
        <v>60</v>
      </c>
      <c r="F239">
        <v>126151</v>
      </c>
      <c r="G239">
        <v>40</v>
      </c>
      <c r="H239">
        <v>102349</v>
      </c>
      <c r="I239">
        <v>38</v>
      </c>
      <c r="J239">
        <v>19824</v>
      </c>
      <c r="K239">
        <v>71</v>
      </c>
      <c r="L239">
        <v>903514</v>
      </c>
      <c r="M239">
        <v>93</v>
      </c>
      <c r="N239">
        <v>4799</v>
      </c>
      <c r="O239">
        <v>36</v>
      </c>
      <c r="P239" t="s">
        <v>25</v>
      </c>
      <c r="Q239" t="str">
        <f>_xlfn.IFS(OR(MTA_Daily_Ridership[[#This Row],[Day Name]]="Saturday",MTA_Daily_Ridership[[#This Row],[Day Name]]="Sunday"),"Weekend",TRUE,"Weekday")</f>
        <v>Weekday</v>
      </c>
      <c r="R2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4699044</v>
      </c>
      <c r="S239" s="9">
        <f>(MTA_Daily_Ridership[[#This Row],[Subways: % of Comparable Pre-Pandemic Day]]-100)/100</f>
        <v>-0.55000000000000004</v>
      </c>
      <c r="T239">
        <f>MTA_Daily_Ridership[[#This Row],[Subways: Total Estimated Ridership]]/MTA_Daily_Ridership[[#This Row],[Bridges and Tunnels: Total Traffic]]</f>
        <v>2.5831619653928994</v>
      </c>
    </row>
    <row r="240" spans="1:20" x14ac:dyDescent="0.25">
      <c r="A240" s="1">
        <v>44423</v>
      </c>
      <c r="B240">
        <v>1430620</v>
      </c>
      <c r="C240">
        <v>60</v>
      </c>
      <c r="D240">
        <v>661705</v>
      </c>
      <c r="E240">
        <v>60</v>
      </c>
      <c r="F240">
        <v>72983</v>
      </c>
      <c r="G240">
        <v>70</v>
      </c>
      <c r="H240">
        <v>54362</v>
      </c>
      <c r="I240">
        <v>52</v>
      </c>
      <c r="J240">
        <v>12395</v>
      </c>
      <c r="K240">
        <v>69</v>
      </c>
      <c r="L240">
        <v>918288</v>
      </c>
      <c r="M240">
        <v>100</v>
      </c>
      <c r="N240">
        <v>0</v>
      </c>
      <c r="O240">
        <v>0</v>
      </c>
      <c r="P240" t="s">
        <v>27</v>
      </c>
      <c r="Q240" t="str">
        <f>_xlfn.IFS(OR(MTA_Daily_Ridership[[#This Row],[Day Name]]="Saturday",MTA_Daily_Ridership[[#This Row],[Day Name]]="Sunday"),"Weekend",TRUE,"Weekday")</f>
        <v>Weekend</v>
      </c>
      <c r="R2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3150353</v>
      </c>
      <c r="S240" s="9">
        <f>(MTA_Daily_Ridership[[#This Row],[Subways: % of Comparable Pre-Pandemic Day]]-100)/100</f>
        <v>-0.4</v>
      </c>
      <c r="T240">
        <f>MTA_Daily_Ridership[[#This Row],[Subways: Total Estimated Ridership]]/MTA_Daily_Ridership[[#This Row],[Bridges and Tunnels: Total Traffic]]</f>
        <v>1.5579208265816389</v>
      </c>
    </row>
    <row r="241" spans="1:20" x14ac:dyDescent="0.25">
      <c r="A241" s="1">
        <v>44425</v>
      </c>
      <c r="B241">
        <v>2427611</v>
      </c>
      <c r="C241">
        <v>47</v>
      </c>
      <c r="D241">
        <v>1209633</v>
      </c>
      <c r="E241">
        <v>60</v>
      </c>
      <c r="F241">
        <v>120737</v>
      </c>
      <c r="G241">
        <v>39</v>
      </c>
      <c r="H241">
        <v>103616</v>
      </c>
      <c r="I241">
        <v>38</v>
      </c>
      <c r="J241">
        <v>22245</v>
      </c>
      <c r="K241">
        <v>80</v>
      </c>
      <c r="L241">
        <v>909180</v>
      </c>
      <c r="M241">
        <v>94</v>
      </c>
      <c r="N241">
        <v>5081</v>
      </c>
      <c r="O241">
        <v>38</v>
      </c>
      <c r="P241" t="s">
        <v>23</v>
      </c>
      <c r="Q241" t="str">
        <f>_xlfn.IFS(OR(MTA_Daily_Ridership[[#This Row],[Day Name]]="Saturday",MTA_Daily_Ridership[[#This Row],[Day Name]]="Sunday"),"Weekend",TRUE,"Weekday")</f>
        <v>Weekday</v>
      </c>
      <c r="R2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4798103</v>
      </c>
      <c r="S241" s="9">
        <f>(MTA_Daily_Ridership[[#This Row],[Subways: % of Comparable Pre-Pandemic Day]]-100)/100</f>
        <v>-0.53</v>
      </c>
      <c r="T241">
        <f>MTA_Daily_Ridership[[#This Row],[Subways: Total Estimated Ridership]]/MTA_Daily_Ridership[[#This Row],[Bridges and Tunnels: Total Traffic]]</f>
        <v>2.6701104291779405</v>
      </c>
    </row>
    <row r="242" spans="1:20" x14ac:dyDescent="0.25">
      <c r="A242" s="1">
        <v>44426</v>
      </c>
      <c r="B242">
        <v>2445638</v>
      </c>
      <c r="C242">
        <v>48</v>
      </c>
      <c r="D242">
        <v>1210760</v>
      </c>
      <c r="E242">
        <v>60</v>
      </c>
      <c r="F242">
        <v>117216</v>
      </c>
      <c r="G242">
        <v>37</v>
      </c>
      <c r="H242">
        <v>97853</v>
      </c>
      <c r="I242">
        <v>36</v>
      </c>
      <c r="J242">
        <v>22715</v>
      </c>
      <c r="K242">
        <v>81</v>
      </c>
      <c r="L242">
        <v>917872</v>
      </c>
      <c r="M242">
        <v>94</v>
      </c>
      <c r="N242">
        <v>4878</v>
      </c>
      <c r="O242">
        <v>36</v>
      </c>
      <c r="P242" t="s">
        <v>21</v>
      </c>
      <c r="Q242" t="str">
        <f>_xlfn.IFS(OR(MTA_Daily_Ridership[[#This Row],[Day Name]]="Saturday",MTA_Daily_Ridership[[#This Row],[Day Name]]="Sunday"),"Weekend",TRUE,"Weekday")</f>
        <v>Weekday</v>
      </c>
      <c r="R2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4816932</v>
      </c>
      <c r="S242" s="9">
        <f>(MTA_Daily_Ridership[[#This Row],[Subways: % of Comparable Pre-Pandemic Day]]-100)/100</f>
        <v>-0.52</v>
      </c>
      <c r="T242">
        <f>MTA_Daily_Ridership[[#This Row],[Subways: Total Estimated Ridership]]/MTA_Daily_Ridership[[#This Row],[Bridges and Tunnels: Total Traffic]]</f>
        <v>2.6644651977617793</v>
      </c>
    </row>
    <row r="243" spans="1:20" x14ac:dyDescent="0.25">
      <c r="A243" s="1">
        <v>44429</v>
      </c>
      <c r="B243">
        <v>1715030</v>
      </c>
      <c r="C243">
        <v>58</v>
      </c>
      <c r="D243">
        <v>822340</v>
      </c>
      <c r="E243">
        <v>60</v>
      </c>
      <c r="F243">
        <v>72843</v>
      </c>
      <c r="G243">
        <v>55</v>
      </c>
      <c r="H243">
        <v>61997</v>
      </c>
      <c r="I243">
        <v>41</v>
      </c>
      <c r="J243">
        <v>13046</v>
      </c>
      <c r="K243">
        <v>78</v>
      </c>
      <c r="L243">
        <v>941331</v>
      </c>
      <c r="M243">
        <v>98</v>
      </c>
      <c r="N243">
        <v>1409</v>
      </c>
      <c r="O243">
        <v>30</v>
      </c>
      <c r="P243" t="s">
        <v>26</v>
      </c>
      <c r="Q243" t="str">
        <f>_xlfn.IFS(OR(MTA_Daily_Ridership[[#This Row],[Day Name]]="Saturday",MTA_Daily_Ridership[[#This Row],[Day Name]]="Sunday"),"Weekend",TRUE,"Weekday")</f>
        <v>Weekend</v>
      </c>
      <c r="R2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3627996</v>
      </c>
      <c r="S243" s="9">
        <f>(MTA_Daily_Ridership[[#This Row],[Subways: % of Comparable Pre-Pandemic Day]]-100)/100</f>
        <v>-0.42</v>
      </c>
      <c r="T243">
        <f>MTA_Daily_Ridership[[#This Row],[Subways: Total Estimated Ridership]]/MTA_Daily_Ridership[[#This Row],[Bridges and Tunnels: Total Traffic]]</f>
        <v>1.8219202384708462</v>
      </c>
    </row>
    <row r="244" spans="1:20" x14ac:dyDescent="0.25">
      <c r="A244" s="1">
        <v>44465</v>
      </c>
      <c r="B244">
        <v>1614677</v>
      </c>
      <c r="C244">
        <v>63</v>
      </c>
      <c r="D244">
        <v>657257</v>
      </c>
      <c r="E244">
        <v>60</v>
      </c>
      <c r="F244">
        <v>80069</v>
      </c>
      <c r="G244">
        <v>81</v>
      </c>
      <c r="H244">
        <v>64937</v>
      </c>
      <c r="I244">
        <v>62</v>
      </c>
      <c r="J244">
        <v>12034</v>
      </c>
      <c r="K244">
        <v>70</v>
      </c>
      <c r="L244">
        <v>895286</v>
      </c>
      <c r="M244">
        <v>101</v>
      </c>
      <c r="N244">
        <v>2238</v>
      </c>
      <c r="O244">
        <v>77</v>
      </c>
      <c r="P244" t="s">
        <v>27</v>
      </c>
      <c r="Q244" t="str">
        <f>_xlfn.IFS(OR(MTA_Daily_Ridership[[#This Row],[Day Name]]="Saturday",MTA_Daily_Ridership[[#This Row],[Day Name]]="Sunday"),"Weekend",TRUE,"Weekday")</f>
        <v>Weekend</v>
      </c>
      <c r="R2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3326498</v>
      </c>
      <c r="S244" s="9">
        <f>(MTA_Daily_Ridership[[#This Row],[Subways: % of Comparable Pre-Pandemic Day]]-100)/100</f>
        <v>-0.37</v>
      </c>
      <c r="T244">
        <f>MTA_Daily_Ridership[[#This Row],[Subways: Total Estimated Ridership]]/MTA_Daily_Ridership[[#This Row],[Bridges and Tunnels: Total Traffic]]</f>
        <v>1.8035320556782972</v>
      </c>
    </row>
    <row r="245" spans="1:20" x14ac:dyDescent="0.25">
      <c r="A245" s="1">
        <v>44479</v>
      </c>
      <c r="B245">
        <v>1499385</v>
      </c>
      <c r="C245">
        <v>61</v>
      </c>
      <c r="D245">
        <v>601821</v>
      </c>
      <c r="E245">
        <v>60</v>
      </c>
      <c r="F245">
        <v>65636</v>
      </c>
      <c r="G245">
        <v>72</v>
      </c>
      <c r="H245">
        <v>59049</v>
      </c>
      <c r="I245">
        <v>56</v>
      </c>
      <c r="J245">
        <v>11794</v>
      </c>
      <c r="K245">
        <v>64</v>
      </c>
      <c r="L245">
        <v>806025</v>
      </c>
      <c r="M245">
        <v>95</v>
      </c>
      <c r="N245">
        <v>166</v>
      </c>
      <c r="O245">
        <v>4</v>
      </c>
      <c r="P245" t="s">
        <v>27</v>
      </c>
      <c r="Q245" t="str">
        <f>_xlfn.IFS(OR(MTA_Daily_Ridership[[#This Row],[Day Name]]="Saturday",MTA_Daily_Ridership[[#This Row],[Day Name]]="Sunday"),"Weekend",TRUE,"Weekday")</f>
        <v>Weekend</v>
      </c>
      <c r="R2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3043876</v>
      </c>
      <c r="S245" s="9">
        <f>(MTA_Daily_Ridership[[#This Row],[Subways: % of Comparable Pre-Pandemic Day]]-100)/100</f>
        <v>-0.39</v>
      </c>
      <c r="T245">
        <f>MTA_Daily_Ridership[[#This Row],[Subways: Total Estimated Ridership]]/MTA_Daily_Ridership[[#This Row],[Bridges and Tunnels: Total Traffic]]</f>
        <v>1.8602214571508329</v>
      </c>
    </row>
    <row r="246" spans="1:20" x14ac:dyDescent="0.25">
      <c r="A246" s="1">
        <v>44574</v>
      </c>
      <c r="B246">
        <v>2524197</v>
      </c>
      <c r="C246">
        <v>49</v>
      </c>
      <c r="D246">
        <v>1218552</v>
      </c>
      <c r="E246">
        <v>60</v>
      </c>
      <c r="F246">
        <v>112519</v>
      </c>
      <c r="G246">
        <v>37</v>
      </c>
      <c r="H246">
        <v>87672</v>
      </c>
      <c r="I246">
        <v>33</v>
      </c>
      <c r="J246">
        <v>19918</v>
      </c>
      <c r="K246">
        <v>70</v>
      </c>
      <c r="L246">
        <v>821641</v>
      </c>
      <c r="M246">
        <v>95</v>
      </c>
      <c r="N246">
        <v>5132</v>
      </c>
      <c r="O246">
        <v>31</v>
      </c>
      <c r="P246" t="s">
        <v>22</v>
      </c>
      <c r="Q246" t="str">
        <f>_xlfn.IFS(OR(MTA_Daily_Ridership[[#This Row],[Day Name]]="Saturday",MTA_Daily_Ridership[[#This Row],[Day Name]]="Sunday"),"Weekend",TRUE,"Weekday")</f>
        <v>Weekday</v>
      </c>
      <c r="R2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4789631</v>
      </c>
      <c r="S246" s="9">
        <f>(MTA_Daily_Ridership[[#This Row],[Subways: % of Comparable Pre-Pandemic Day]]-100)/100</f>
        <v>-0.51</v>
      </c>
      <c r="T246">
        <f>MTA_Daily_Ridership[[#This Row],[Subways: Total Estimated Ridership]]/MTA_Daily_Ridership[[#This Row],[Bridges and Tunnels: Total Traffic]]</f>
        <v>3.0721409958850643</v>
      </c>
    </row>
    <row r="247" spans="1:20" x14ac:dyDescent="0.25">
      <c r="A247" s="1">
        <v>44579</v>
      </c>
      <c r="B247">
        <v>2541044</v>
      </c>
      <c r="C247">
        <v>49</v>
      </c>
      <c r="D247">
        <v>1222195</v>
      </c>
      <c r="E247">
        <v>60</v>
      </c>
      <c r="F247">
        <v>125615</v>
      </c>
      <c r="G247">
        <v>42</v>
      </c>
      <c r="H247">
        <v>100364</v>
      </c>
      <c r="I247">
        <v>37</v>
      </c>
      <c r="J247">
        <v>19389</v>
      </c>
      <c r="K247">
        <v>69</v>
      </c>
      <c r="L247">
        <v>815605</v>
      </c>
      <c r="M247">
        <v>94</v>
      </c>
      <c r="N247">
        <v>5381</v>
      </c>
      <c r="O247">
        <v>33</v>
      </c>
      <c r="P247" t="s">
        <v>23</v>
      </c>
      <c r="Q247" t="str">
        <f>_xlfn.IFS(OR(MTA_Daily_Ridership[[#This Row],[Day Name]]="Saturday",MTA_Daily_Ridership[[#This Row],[Day Name]]="Sunday"),"Weekend",TRUE,"Weekday")</f>
        <v>Weekday</v>
      </c>
      <c r="R2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4829593</v>
      </c>
      <c r="S247" s="9">
        <f>(MTA_Daily_Ridership[[#This Row],[Subways: % of Comparable Pre-Pandemic Day]]-100)/100</f>
        <v>-0.51</v>
      </c>
      <c r="T247">
        <f>MTA_Daily_Ridership[[#This Row],[Subways: Total Estimated Ridership]]/MTA_Daily_Ridership[[#This Row],[Bridges and Tunnels: Total Traffic]]</f>
        <v>3.1155326414134294</v>
      </c>
    </row>
    <row r="248" spans="1:20" x14ac:dyDescent="0.25">
      <c r="A248" s="1">
        <v>44599</v>
      </c>
      <c r="B248">
        <v>2784230</v>
      </c>
      <c r="C248">
        <v>51</v>
      </c>
      <c r="D248">
        <v>1297024</v>
      </c>
      <c r="E248">
        <v>60</v>
      </c>
      <c r="F248">
        <v>136455</v>
      </c>
      <c r="G248">
        <v>45</v>
      </c>
      <c r="H248">
        <v>111297</v>
      </c>
      <c r="I248">
        <v>41</v>
      </c>
      <c r="J248">
        <v>21120</v>
      </c>
      <c r="K248">
        <v>72</v>
      </c>
      <c r="L248">
        <v>809094</v>
      </c>
      <c r="M248">
        <v>92</v>
      </c>
      <c r="N248">
        <v>5711</v>
      </c>
      <c r="O248">
        <v>35</v>
      </c>
      <c r="P248" t="s">
        <v>25</v>
      </c>
      <c r="Q248" t="str">
        <f>_xlfn.IFS(OR(MTA_Daily_Ridership[[#This Row],[Day Name]]="Saturday",MTA_Daily_Ridership[[#This Row],[Day Name]]="Sunday"),"Weekend",TRUE,"Weekday")</f>
        <v>Weekday</v>
      </c>
      <c r="R2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5164931</v>
      </c>
      <c r="S248" s="9">
        <f>(MTA_Daily_Ridership[[#This Row],[Subways: % of Comparable Pre-Pandemic Day]]-100)/100</f>
        <v>-0.49</v>
      </c>
      <c r="T248">
        <f>MTA_Daily_Ridership[[#This Row],[Subways: Total Estimated Ridership]]/MTA_Daily_Ridership[[#This Row],[Bridges and Tunnels: Total Traffic]]</f>
        <v>3.441170000024719</v>
      </c>
    </row>
    <row r="249" spans="1:20" x14ac:dyDescent="0.25">
      <c r="A249" s="1">
        <v>44610</v>
      </c>
      <c r="B249">
        <v>2953785</v>
      </c>
      <c r="C249">
        <v>54</v>
      </c>
      <c r="D249">
        <v>1285978</v>
      </c>
      <c r="E249">
        <v>60</v>
      </c>
      <c r="F249">
        <v>129403</v>
      </c>
      <c r="G249">
        <v>43</v>
      </c>
      <c r="H249">
        <v>112030</v>
      </c>
      <c r="I249">
        <v>42</v>
      </c>
      <c r="J249">
        <v>21470</v>
      </c>
      <c r="K249">
        <v>73</v>
      </c>
      <c r="L249">
        <v>947650</v>
      </c>
      <c r="M249">
        <v>107</v>
      </c>
      <c r="N249">
        <v>5677</v>
      </c>
      <c r="O249">
        <v>35</v>
      </c>
      <c r="P249" t="s">
        <v>24</v>
      </c>
      <c r="Q249" t="str">
        <f>_xlfn.IFS(OR(MTA_Daily_Ridership[[#This Row],[Day Name]]="Saturday",MTA_Daily_Ridership[[#This Row],[Day Name]]="Sunday"),"Weekend",TRUE,"Weekday")</f>
        <v>Weekday</v>
      </c>
      <c r="R2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5455993</v>
      </c>
      <c r="S249" s="9">
        <f>(MTA_Daily_Ridership[[#This Row],[Subways: % of Comparable Pre-Pandemic Day]]-100)/100</f>
        <v>-0.46</v>
      </c>
      <c r="T249">
        <f>MTA_Daily_Ridership[[#This Row],[Subways: Total Estimated Ridership]]/MTA_Daily_Ridership[[#This Row],[Bridges and Tunnels: Total Traffic]]</f>
        <v>3.1169577375613358</v>
      </c>
    </row>
    <row r="250" spans="1:20" x14ac:dyDescent="0.25">
      <c r="A250" s="1">
        <v>44626</v>
      </c>
      <c r="B250">
        <v>1444501</v>
      </c>
      <c r="C250">
        <v>63</v>
      </c>
      <c r="D250">
        <v>600501</v>
      </c>
      <c r="E250">
        <v>60</v>
      </c>
      <c r="F250">
        <v>53034</v>
      </c>
      <c r="G250">
        <v>61</v>
      </c>
      <c r="H250">
        <v>52874</v>
      </c>
      <c r="I250">
        <v>56</v>
      </c>
      <c r="J250">
        <v>12557</v>
      </c>
      <c r="K250">
        <v>71</v>
      </c>
      <c r="L250">
        <v>787598</v>
      </c>
      <c r="M250">
        <v>98</v>
      </c>
      <c r="N250">
        <v>1550</v>
      </c>
      <c r="O250">
        <v>49</v>
      </c>
      <c r="P250" t="s">
        <v>27</v>
      </c>
      <c r="Q250" t="str">
        <f>_xlfn.IFS(OR(MTA_Daily_Ridership[[#This Row],[Day Name]]="Saturday",MTA_Daily_Ridership[[#This Row],[Day Name]]="Sunday"),"Weekend",TRUE,"Weekday")</f>
        <v>Weekend</v>
      </c>
      <c r="R2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2952615</v>
      </c>
      <c r="S250" s="9">
        <f>(MTA_Daily_Ridership[[#This Row],[Subways: % of Comparable Pre-Pandemic Day]]-100)/100</f>
        <v>-0.37</v>
      </c>
      <c r="T250">
        <f>MTA_Daily_Ridership[[#This Row],[Subways: Total Estimated Ridership]]/MTA_Daily_Ridership[[#This Row],[Bridges and Tunnels: Total Traffic]]</f>
        <v>1.8340587457052964</v>
      </c>
    </row>
    <row r="251" spans="1:20" x14ac:dyDescent="0.25">
      <c r="A251" s="1">
        <v>44629</v>
      </c>
      <c r="B251">
        <v>3113559</v>
      </c>
      <c r="C251">
        <v>56</v>
      </c>
      <c r="D251">
        <v>1338822</v>
      </c>
      <c r="E251">
        <v>60</v>
      </c>
      <c r="F251">
        <v>153393</v>
      </c>
      <c r="G251">
        <v>49</v>
      </c>
      <c r="H251">
        <v>129056</v>
      </c>
      <c r="I251">
        <v>47</v>
      </c>
      <c r="J251">
        <v>23477</v>
      </c>
      <c r="K251">
        <v>79</v>
      </c>
      <c r="L251">
        <v>832720</v>
      </c>
      <c r="M251">
        <v>90</v>
      </c>
      <c r="N251">
        <v>6200</v>
      </c>
      <c r="O251">
        <v>39</v>
      </c>
      <c r="P251" t="s">
        <v>21</v>
      </c>
      <c r="Q251" t="str">
        <f>_xlfn.IFS(OR(MTA_Daily_Ridership[[#This Row],[Day Name]]="Saturday",MTA_Daily_Ridership[[#This Row],[Day Name]]="Sunday"),"Weekend",TRUE,"Weekday")</f>
        <v>Weekday</v>
      </c>
      <c r="R2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5597227</v>
      </c>
      <c r="S251" s="9">
        <f>(MTA_Daily_Ridership[[#This Row],[Subways: % of Comparable Pre-Pandemic Day]]-100)/100</f>
        <v>-0.44</v>
      </c>
      <c r="T251">
        <f>MTA_Daily_Ridership[[#This Row],[Subways: Total Estimated Ridership]]/MTA_Daily_Ridership[[#This Row],[Bridges and Tunnels: Total Traffic]]</f>
        <v>3.7390227207224518</v>
      </c>
    </row>
    <row r="252" spans="1:20" x14ac:dyDescent="0.25">
      <c r="A252" s="1">
        <v>44637</v>
      </c>
      <c r="B252">
        <v>3175784</v>
      </c>
      <c r="C252">
        <v>57</v>
      </c>
      <c r="D252">
        <v>1350810</v>
      </c>
      <c r="E252">
        <v>60</v>
      </c>
      <c r="F252">
        <v>166884</v>
      </c>
      <c r="G252">
        <v>53</v>
      </c>
      <c r="H252">
        <v>135727</v>
      </c>
      <c r="I252">
        <v>49</v>
      </c>
      <c r="J252">
        <v>22946</v>
      </c>
      <c r="K252">
        <v>77</v>
      </c>
      <c r="L252">
        <v>888875</v>
      </c>
      <c r="M252">
        <v>96</v>
      </c>
      <c r="N252">
        <v>6768</v>
      </c>
      <c r="O252">
        <v>42</v>
      </c>
      <c r="P252" t="s">
        <v>22</v>
      </c>
      <c r="Q252" t="str">
        <f>_xlfn.IFS(OR(MTA_Daily_Ridership[[#This Row],[Day Name]]="Saturday",MTA_Daily_Ridership[[#This Row],[Day Name]]="Sunday"),"Weekend",TRUE,"Weekday")</f>
        <v>Weekday</v>
      </c>
      <c r="R2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5747794</v>
      </c>
      <c r="S252" s="9">
        <f>(MTA_Daily_Ridership[[#This Row],[Subways: % of Comparable Pre-Pandemic Day]]-100)/100</f>
        <v>-0.43</v>
      </c>
      <c r="T252">
        <f>MTA_Daily_Ridership[[#This Row],[Subways: Total Estimated Ridership]]/MTA_Daily_Ridership[[#This Row],[Bridges and Tunnels: Total Traffic]]</f>
        <v>3.5728128252003937</v>
      </c>
    </row>
    <row r="253" spans="1:20" x14ac:dyDescent="0.25">
      <c r="A253" s="1">
        <v>44648</v>
      </c>
      <c r="B253">
        <v>2989874</v>
      </c>
      <c r="C253">
        <v>54</v>
      </c>
      <c r="D253">
        <v>1336330</v>
      </c>
      <c r="E253">
        <v>60</v>
      </c>
      <c r="F253">
        <v>153222</v>
      </c>
      <c r="G253">
        <v>49</v>
      </c>
      <c r="H253">
        <v>130886</v>
      </c>
      <c r="I253">
        <v>47</v>
      </c>
      <c r="J253">
        <v>22114</v>
      </c>
      <c r="K253">
        <v>74</v>
      </c>
      <c r="L253">
        <v>868259</v>
      </c>
      <c r="M253">
        <v>94</v>
      </c>
      <c r="N253">
        <v>6096</v>
      </c>
      <c r="O253">
        <v>38</v>
      </c>
      <c r="P253" t="s">
        <v>25</v>
      </c>
      <c r="Q253" t="str">
        <f>_xlfn.IFS(OR(MTA_Daily_Ridership[[#This Row],[Day Name]]="Saturday",MTA_Daily_Ridership[[#This Row],[Day Name]]="Sunday"),"Weekend",TRUE,"Weekday")</f>
        <v>Weekday</v>
      </c>
      <c r="R2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5506781</v>
      </c>
      <c r="S253" s="9">
        <f>(MTA_Daily_Ridership[[#This Row],[Subways: % of Comparable Pre-Pandemic Day]]-100)/100</f>
        <v>-0.46</v>
      </c>
      <c r="T253">
        <f>MTA_Daily_Ridership[[#This Row],[Subways: Total Estimated Ridership]]/MTA_Daily_Ridership[[#This Row],[Bridges and Tunnels: Total Traffic]]</f>
        <v>3.4435277952776762</v>
      </c>
    </row>
    <row r="254" spans="1:20" x14ac:dyDescent="0.25">
      <c r="A254" s="1">
        <v>44668</v>
      </c>
      <c r="B254">
        <v>1512633</v>
      </c>
      <c r="C254">
        <v>62</v>
      </c>
      <c r="D254">
        <v>596619</v>
      </c>
      <c r="E254">
        <v>60</v>
      </c>
      <c r="F254">
        <v>71258</v>
      </c>
      <c r="G254">
        <v>78</v>
      </c>
      <c r="H254">
        <v>71704</v>
      </c>
      <c r="I254">
        <v>70</v>
      </c>
      <c r="J254">
        <v>14704</v>
      </c>
      <c r="K254">
        <v>79</v>
      </c>
      <c r="L254">
        <v>845418</v>
      </c>
      <c r="M254">
        <v>98</v>
      </c>
      <c r="N254">
        <v>1640</v>
      </c>
      <c r="O254">
        <v>50</v>
      </c>
      <c r="P254" t="s">
        <v>27</v>
      </c>
      <c r="Q254" t="str">
        <f>_xlfn.IFS(OR(MTA_Daily_Ridership[[#This Row],[Day Name]]="Saturday",MTA_Daily_Ridership[[#This Row],[Day Name]]="Sunday"),"Weekend",TRUE,"Weekday")</f>
        <v>Weekend</v>
      </c>
      <c r="R2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3113976</v>
      </c>
      <c r="S254" s="9">
        <f>(MTA_Daily_Ridership[[#This Row],[Subways: % of Comparable Pre-Pandemic Day]]-100)/100</f>
        <v>-0.38</v>
      </c>
      <c r="T254">
        <f>MTA_Daily_Ridership[[#This Row],[Subways: Total Estimated Ridership]]/MTA_Daily_Ridership[[#This Row],[Bridges and Tunnels: Total Traffic]]</f>
        <v>1.7892131466327899</v>
      </c>
    </row>
    <row r="255" spans="1:20" x14ac:dyDescent="0.25">
      <c r="A255" s="1">
        <v>44687</v>
      </c>
      <c r="B255">
        <v>3190556</v>
      </c>
      <c r="C255">
        <v>56</v>
      </c>
      <c r="D255">
        <v>1353750</v>
      </c>
      <c r="E255">
        <v>60</v>
      </c>
      <c r="F255">
        <v>154325</v>
      </c>
      <c r="G255">
        <v>48</v>
      </c>
      <c r="H255">
        <v>129417</v>
      </c>
      <c r="I255">
        <v>45</v>
      </c>
      <c r="J255">
        <v>23411</v>
      </c>
      <c r="K255">
        <v>80</v>
      </c>
      <c r="L255">
        <v>953902</v>
      </c>
      <c r="M255">
        <v>99</v>
      </c>
      <c r="N255">
        <v>5729</v>
      </c>
      <c r="O255">
        <v>33</v>
      </c>
      <c r="P255" t="s">
        <v>24</v>
      </c>
      <c r="Q255" t="str">
        <f>_xlfn.IFS(OR(MTA_Daily_Ridership[[#This Row],[Day Name]]="Saturday",MTA_Daily_Ridership[[#This Row],[Day Name]]="Sunday"),"Weekend",TRUE,"Weekday")</f>
        <v>Weekday</v>
      </c>
      <c r="R2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5811090</v>
      </c>
      <c r="S255" s="9">
        <f>(MTA_Daily_Ridership[[#This Row],[Subways: % of Comparable Pre-Pandemic Day]]-100)/100</f>
        <v>-0.44</v>
      </c>
      <c r="T255">
        <f>MTA_Daily_Ridership[[#This Row],[Subways: Total Estimated Ridership]]/MTA_Daily_Ridership[[#This Row],[Bridges and Tunnels: Total Traffic]]</f>
        <v>3.3447419126912408</v>
      </c>
    </row>
    <row r="256" spans="1:20" x14ac:dyDescent="0.25">
      <c r="A256" s="1">
        <v>44695</v>
      </c>
      <c r="B256">
        <v>2149046</v>
      </c>
      <c r="C256">
        <v>67</v>
      </c>
      <c r="D256">
        <v>840921</v>
      </c>
      <c r="E256">
        <v>60</v>
      </c>
      <c r="F256">
        <v>89636</v>
      </c>
      <c r="G256">
        <v>76</v>
      </c>
      <c r="H256">
        <v>86652</v>
      </c>
      <c r="I256">
        <v>58</v>
      </c>
      <c r="J256">
        <v>13580</v>
      </c>
      <c r="K256">
        <v>78</v>
      </c>
      <c r="L256">
        <v>918398</v>
      </c>
      <c r="M256">
        <v>96</v>
      </c>
      <c r="N256">
        <v>69</v>
      </c>
      <c r="O256">
        <v>1</v>
      </c>
      <c r="P256" t="s">
        <v>26</v>
      </c>
      <c r="Q256" t="str">
        <f>_xlfn.IFS(OR(MTA_Daily_Ridership[[#This Row],[Day Name]]="Saturday",MTA_Daily_Ridership[[#This Row],[Day Name]]="Sunday"),"Weekend",TRUE,"Weekday")</f>
        <v>Weekend</v>
      </c>
      <c r="R2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4098302</v>
      </c>
      <c r="S256" s="9">
        <f>(MTA_Daily_Ridership[[#This Row],[Subways: % of Comparable Pre-Pandemic Day]]-100)/100</f>
        <v>-0.33</v>
      </c>
      <c r="T256">
        <f>MTA_Daily_Ridership[[#This Row],[Subways: Total Estimated Ridership]]/MTA_Daily_Ridership[[#This Row],[Bridges and Tunnels: Total Traffic]]</f>
        <v>2.3399942073044584</v>
      </c>
    </row>
    <row r="257" spans="1:20" x14ac:dyDescent="0.25">
      <c r="A257" s="1">
        <v>44708</v>
      </c>
      <c r="B257">
        <v>3031130</v>
      </c>
      <c r="C257">
        <v>53</v>
      </c>
      <c r="D257">
        <v>1353398</v>
      </c>
      <c r="E257">
        <v>60</v>
      </c>
      <c r="F257">
        <v>167840</v>
      </c>
      <c r="G257">
        <v>53</v>
      </c>
      <c r="H257">
        <v>135294</v>
      </c>
      <c r="I257">
        <v>47</v>
      </c>
      <c r="J257">
        <v>22894</v>
      </c>
      <c r="K257">
        <v>78</v>
      </c>
      <c r="L257">
        <v>975898</v>
      </c>
      <c r="M257">
        <v>101</v>
      </c>
      <c r="N257">
        <v>5737</v>
      </c>
      <c r="O257">
        <v>33</v>
      </c>
      <c r="P257" t="s">
        <v>24</v>
      </c>
      <c r="Q257" t="str">
        <f>_xlfn.IFS(OR(MTA_Daily_Ridership[[#This Row],[Day Name]]="Saturday",MTA_Daily_Ridership[[#This Row],[Day Name]]="Sunday"),"Weekend",TRUE,"Weekday")</f>
        <v>Weekday</v>
      </c>
      <c r="R2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5692191</v>
      </c>
      <c r="S257" s="9">
        <f>(MTA_Daily_Ridership[[#This Row],[Subways: % of Comparable Pre-Pandemic Day]]-100)/100</f>
        <v>-0.47</v>
      </c>
      <c r="T257">
        <f>MTA_Daily_Ridership[[#This Row],[Subways: Total Estimated Ridership]]/MTA_Daily_Ridership[[#This Row],[Bridges and Tunnels: Total Traffic]]</f>
        <v>3.1059905850816376</v>
      </c>
    </row>
    <row r="258" spans="1:20" x14ac:dyDescent="0.25">
      <c r="A258" s="1">
        <v>44739</v>
      </c>
      <c r="B258">
        <v>2932598</v>
      </c>
      <c r="C258">
        <v>52</v>
      </c>
      <c r="D258">
        <v>1279403</v>
      </c>
      <c r="E258">
        <v>60</v>
      </c>
      <c r="F258">
        <v>171627</v>
      </c>
      <c r="G258">
        <v>52</v>
      </c>
      <c r="H258">
        <v>149284</v>
      </c>
      <c r="I258">
        <v>50</v>
      </c>
      <c r="J258">
        <v>22331</v>
      </c>
      <c r="K258">
        <v>76</v>
      </c>
      <c r="L258">
        <v>928436</v>
      </c>
      <c r="M258">
        <v>94</v>
      </c>
      <c r="N258">
        <v>6260</v>
      </c>
      <c r="O258">
        <v>39</v>
      </c>
      <c r="P258" t="s">
        <v>25</v>
      </c>
      <c r="Q258" t="str">
        <f>_xlfn.IFS(OR(MTA_Daily_Ridership[[#This Row],[Day Name]]="Saturday",MTA_Daily_Ridership[[#This Row],[Day Name]]="Sunday"),"Weekend",TRUE,"Weekday")</f>
        <v>Weekday</v>
      </c>
      <c r="R2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5489939</v>
      </c>
      <c r="S258" s="9">
        <f>(MTA_Daily_Ridership[[#This Row],[Subways: % of Comparable Pre-Pandemic Day]]-100)/100</f>
        <v>-0.48</v>
      </c>
      <c r="T258">
        <f>MTA_Daily_Ridership[[#This Row],[Subways: Total Estimated Ridership]]/MTA_Daily_Ridership[[#This Row],[Bridges and Tunnels: Total Traffic]]</f>
        <v>3.158643137491437</v>
      </c>
    </row>
    <row r="259" spans="1:20" x14ac:dyDescent="0.25">
      <c r="A259" s="1">
        <v>44742</v>
      </c>
      <c r="B259">
        <v>3151572</v>
      </c>
      <c r="C259">
        <v>56</v>
      </c>
      <c r="D259">
        <v>1300241</v>
      </c>
      <c r="E259">
        <v>60</v>
      </c>
      <c r="F259">
        <v>191868</v>
      </c>
      <c r="G259">
        <v>58</v>
      </c>
      <c r="H259">
        <v>158265</v>
      </c>
      <c r="I259">
        <v>54</v>
      </c>
      <c r="J259">
        <v>24651</v>
      </c>
      <c r="K259">
        <v>84</v>
      </c>
      <c r="L259">
        <v>1011864</v>
      </c>
      <c r="M259">
        <v>103</v>
      </c>
      <c r="N259">
        <v>6407</v>
      </c>
      <c r="O259">
        <v>40</v>
      </c>
      <c r="P259" t="s">
        <v>22</v>
      </c>
      <c r="Q259" t="str">
        <f>_xlfn.IFS(OR(MTA_Daily_Ridership[[#This Row],[Day Name]]="Saturday",MTA_Daily_Ridership[[#This Row],[Day Name]]="Sunday"),"Weekend",TRUE,"Weekday")</f>
        <v>Weekday</v>
      </c>
      <c r="R2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5844868</v>
      </c>
      <c r="S259" s="9">
        <f>(MTA_Daily_Ridership[[#This Row],[Subways: % of Comparable Pre-Pandemic Day]]-100)/100</f>
        <v>-0.44</v>
      </c>
      <c r="T259">
        <f>MTA_Daily_Ridership[[#This Row],[Subways: Total Estimated Ridership]]/MTA_Daily_Ridership[[#This Row],[Bridges and Tunnels: Total Traffic]]</f>
        <v>3.1146201465809633</v>
      </c>
    </row>
    <row r="260" spans="1:20" x14ac:dyDescent="0.25">
      <c r="A260" s="1">
        <v>44747</v>
      </c>
      <c r="B260">
        <v>2802814</v>
      </c>
      <c r="C260">
        <v>53</v>
      </c>
      <c r="D260">
        <v>1246208</v>
      </c>
      <c r="E260">
        <v>60</v>
      </c>
      <c r="F260">
        <v>169990</v>
      </c>
      <c r="G260">
        <v>54</v>
      </c>
      <c r="H260">
        <v>150170</v>
      </c>
      <c r="I260">
        <v>53</v>
      </c>
      <c r="J260">
        <v>22800</v>
      </c>
      <c r="K260">
        <v>80</v>
      </c>
      <c r="L260">
        <v>925869</v>
      </c>
      <c r="M260">
        <v>96</v>
      </c>
      <c r="N260">
        <v>5935</v>
      </c>
      <c r="O260">
        <v>43</v>
      </c>
      <c r="P260" t="s">
        <v>23</v>
      </c>
      <c r="Q260" t="str">
        <f>_xlfn.IFS(OR(MTA_Daily_Ridership[[#This Row],[Day Name]]="Saturday",MTA_Daily_Ridership[[#This Row],[Day Name]]="Sunday"),"Weekend",TRUE,"Weekday")</f>
        <v>Weekday</v>
      </c>
      <c r="R2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5323786</v>
      </c>
      <c r="S260" s="9">
        <f>(MTA_Daily_Ridership[[#This Row],[Subways: % of Comparable Pre-Pandemic Day]]-100)/100</f>
        <v>-0.47</v>
      </c>
      <c r="T260">
        <f>MTA_Daily_Ridership[[#This Row],[Subways: Total Estimated Ridership]]/MTA_Daily_Ridership[[#This Row],[Bridges and Tunnels: Total Traffic]]</f>
        <v>3.0272252338073744</v>
      </c>
    </row>
    <row r="261" spans="1:20" x14ac:dyDescent="0.25">
      <c r="A261" s="1">
        <v>44750</v>
      </c>
      <c r="B261">
        <v>2902322</v>
      </c>
      <c r="C261">
        <v>55</v>
      </c>
      <c r="D261">
        <v>1249434</v>
      </c>
      <c r="E261">
        <v>60</v>
      </c>
      <c r="F261">
        <v>163715</v>
      </c>
      <c r="G261">
        <v>52</v>
      </c>
      <c r="H261">
        <v>134620</v>
      </c>
      <c r="I261">
        <v>48</v>
      </c>
      <c r="J261">
        <v>24108</v>
      </c>
      <c r="K261">
        <v>85</v>
      </c>
      <c r="L261">
        <v>949529</v>
      </c>
      <c r="M261">
        <v>99</v>
      </c>
      <c r="N261">
        <v>5625</v>
      </c>
      <c r="O261">
        <v>41</v>
      </c>
      <c r="P261" t="s">
        <v>24</v>
      </c>
      <c r="Q261" t="str">
        <f>_xlfn.IFS(OR(MTA_Daily_Ridership[[#This Row],[Day Name]]="Saturday",MTA_Daily_Ridership[[#This Row],[Day Name]]="Sunday"),"Weekend",TRUE,"Weekday")</f>
        <v>Weekday</v>
      </c>
      <c r="R2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5429353</v>
      </c>
      <c r="S261" s="9">
        <f>(MTA_Daily_Ridership[[#This Row],[Subways: % of Comparable Pre-Pandemic Day]]-100)/100</f>
        <v>-0.45</v>
      </c>
      <c r="T261">
        <f>MTA_Daily_Ridership[[#This Row],[Subways: Total Estimated Ridership]]/MTA_Daily_Ridership[[#This Row],[Bridges and Tunnels: Total Traffic]]</f>
        <v>3.0565912152235475</v>
      </c>
    </row>
    <row r="262" spans="1:20" x14ac:dyDescent="0.25">
      <c r="A262" s="1">
        <v>44799</v>
      </c>
      <c r="B262">
        <v>2863653</v>
      </c>
      <c r="C262">
        <v>56</v>
      </c>
      <c r="D262">
        <v>1217448</v>
      </c>
      <c r="E262">
        <v>60</v>
      </c>
      <c r="F262">
        <v>171765</v>
      </c>
      <c r="G262">
        <v>55</v>
      </c>
      <c r="H262">
        <v>133306</v>
      </c>
      <c r="I262">
        <v>49</v>
      </c>
      <c r="J262">
        <v>23417</v>
      </c>
      <c r="K262">
        <v>84</v>
      </c>
      <c r="L262">
        <v>967932</v>
      </c>
      <c r="M262">
        <v>100</v>
      </c>
      <c r="N262">
        <v>4969</v>
      </c>
      <c r="O262">
        <v>37</v>
      </c>
      <c r="P262" t="s">
        <v>24</v>
      </c>
      <c r="Q262" t="str">
        <f>_xlfn.IFS(OR(MTA_Daily_Ridership[[#This Row],[Day Name]]="Saturday",MTA_Daily_Ridership[[#This Row],[Day Name]]="Sunday"),"Weekend",TRUE,"Weekday")</f>
        <v>Weekday</v>
      </c>
      <c r="R2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5382490</v>
      </c>
      <c r="S262" s="9">
        <f>(MTA_Daily_Ridership[[#This Row],[Subways: % of Comparable Pre-Pandemic Day]]-100)/100</f>
        <v>-0.44</v>
      </c>
      <c r="T262">
        <f>MTA_Daily_Ridership[[#This Row],[Subways: Total Estimated Ridership]]/MTA_Daily_Ridership[[#This Row],[Bridges and Tunnels: Total Traffic]]</f>
        <v>2.9585270452883052</v>
      </c>
    </row>
    <row r="263" spans="1:20" x14ac:dyDescent="0.25">
      <c r="A263" s="1">
        <v>44815</v>
      </c>
      <c r="B263">
        <v>1737251</v>
      </c>
      <c r="C263">
        <v>68</v>
      </c>
      <c r="D263">
        <v>659929</v>
      </c>
      <c r="E263">
        <v>60</v>
      </c>
      <c r="F263">
        <v>82638</v>
      </c>
      <c r="G263">
        <v>83</v>
      </c>
      <c r="H263">
        <v>72789</v>
      </c>
      <c r="I263">
        <v>69</v>
      </c>
      <c r="J263">
        <v>14467</v>
      </c>
      <c r="K263">
        <v>84</v>
      </c>
      <c r="L263">
        <v>862493</v>
      </c>
      <c r="M263">
        <v>97</v>
      </c>
      <c r="N263">
        <v>1275</v>
      </c>
      <c r="O263">
        <v>44</v>
      </c>
      <c r="P263" t="s">
        <v>27</v>
      </c>
      <c r="Q263" t="str">
        <f>_xlfn.IFS(OR(MTA_Daily_Ridership[[#This Row],[Day Name]]="Saturday",MTA_Daily_Ridership[[#This Row],[Day Name]]="Sunday"),"Weekend",TRUE,"Weekday")</f>
        <v>Weekend</v>
      </c>
      <c r="R2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3430842</v>
      </c>
      <c r="S263" s="9">
        <f>(MTA_Daily_Ridership[[#This Row],[Subways: % of Comparable Pre-Pandemic Day]]-100)/100</f>
        <v>-0.32</v>
      </c>
      <c r="T263">
        <f>MTA_Daily_Ridership[[#This Row],[Subways: Total Estimated Ridership]]/MTA_Daily_Ridership[[#This Row],[Bridges and Tunnels: Total Traffic]]</f>
        <v>2.0142204052670571</v>
      </c>
    </row>
    <row r="264" spans="1:20" x14ac:dyDescent="0.25">
      <c r="A264" s="1">
        <v>44829</v>
      </c>
      <c r="B264">
        <v>1759832</v>
      </c>
      <c r="C264">
        <v>69</v>
      </c>
      <c r="D264">
        <v>660871</v>
      </c>
      <c r="E264">
        <v>60</v>
      </c>
      <c r="F264">
        <v>81212</v>
      </c>
      <c r="G264">
        <v>82</v>
      </c>
      <c r="H264">
        <v>87366</v>
      </c>
      <c r="I264">
        <v>83</v>
      </c>
      <c r="J264">
        <v>14770</v>
      </c>
      <c r="K264">
        <v>86</v>
      </c>
      <c r="L264">
        <v>861534</v>
      </c>
      <c r="M264">
        <v>97</v>
      </c>
      <c r="N264">
        <v>1582</v>
      </c>
      <c r="O264">
        <v>54</v>
      </c>
      <c r="P264" t="s">
        <v>27</v>
      </c>
      <c r="Q264" t="str">
        <f>_xlfn.IFS(OR(MTA_Daily_Ridership[[#This Row],[Day Name]]="Saturday",MTA_Daily_Ridership[[#This Row],[Day Name]]="Sunday"),"Weekend",TRUE,"Weekday")</f>
        <v>Weekend</v>
      </c>
      <c r="R2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3467167</v>
      </c>
      <c r="S264" s="9">
        <f>(MTA_Daily_Ridership[[#This Row],[Subways: % of Comparable Pre-Pandemic Day]]-100)/100</f>
        <v>-0.31</v>
      </c>
      <c r="T264">
        <f>MTA_Daily_Ridership[[#This Row],[Subways: Total Estimated Ridership]]/MTA_Daily_Ridership[[#This Row],[Bridges and Tunnels: Total Traffic]]</f>
        <v>2.0426727209837336</v>
      </c>
    </row>
    <row r="265" spans="1:20" x14ac:dyDescent="0.25">
      <c r="A265" s="1">
        <v>44838</v>
      </c>
      <c r="B265">
        <v>3397689</v>
      </c>
      <c r="C265">
        <v>59</v>
      </c>
      <c r="D265">
        <v>1354099</v>
      </c>
      <c r="E265">
        <v>60</v>
      </c>
      <c r="F265">
        <v>181887</v>
      </c>
      <c r="G265">
        <v>58</v>
      </c>
      <c r="H265">
        <v>166868</v>
      </c>
      <c r="I265">
        <v>57</v>
      </c>
      <c r="J265">
        <v>25282</v>
      </c>
      <c r="K265">
        <v>85</v>
      </c>
      <c r="L265">
        <v>833631</v>
      </c>
      <c r="M265">
        <v>90</v>
      </c>
      <c r="N265">
        <v>6825</v>
      </c>
      <c r="O265">
        <v>38</v>
      </c>
      <c r="P265" t="s">
        <v>23</v>
      </c>
      <c r="Q265" t="str">
        <f>_xlfn.IFS(OR(MTA_Daily_Ridership[[#This Row],[Day Name]]="Saturday",MTA_Daily_Ridership[[#This Row],[Day Name]]="Sunday"),"Weekend",TRUE,"Weekday")</f>
        <v>Weekday</v>
      </c>
      <c r="R2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5966281</v>
      </c>
      <c r="S265" s="9">
        <f>(MTA_Daily_Ridership[[#This Row],[Subways: % of Comparable Pre-Pandemic Day]]-100)/100</f>
        <v>-0.41</v>
      </c>
      <c r="T265">
        <f>MTA_Daily_Ridership[[#This Row],[Subways: Total Estimated Ridership]]/MTA_Daily_Ridership[[#This Row],[Bridges and Tunnels: Total Traffic]]</f>
        <v>4.0757709346221533</v>
      </c>
    </row>
    <row r="266" spans="1:20" x14ac:dyDescent="0.25">
      <c r="A266" s="1">
        <v>44898</v>
      </c>
      <c r="B266">
        <v>2291687</v>
      </c>
      <c r="C266">
        <v>69</v>
      </c>
      <c r="D266">
        <v>760109</v>
      </c>
      <c r="E266">
        <v>60</v>
      </c>
      <c r="F266">
        <v>87730</v>
      </c>
      <c r="G266">
        <v>68</v>
      </c>
      <c r="H266">
        <v>89976</v>
      </c>
      <c r="I266">
        <v>57</v>
      </c>
      <c r="J266">
        <v>15540</v>
      </c>
      <c r="K266">
        <v>90</v>
      </c>
      <c r="L266">
        <v>815868</v>
      </c>
      <c r="M266">
        <v>92</v>
      </c>
      <c r="N266">
        <v>1467</v>
      </c>
      <c r="O266">
        <v>30</v>
      </c>
      <c r="P266" t="s">
        <v>26</v>
      </c>
      <c r="Q266" t="str">
        <f>_xlfn.IFS(OR(MTA_Daily_Ridership[[#This Row],[Day Name]]="Saturday",MTA_Daily_Ridership[[#This Row],[Day Name]]="Sunday"),"Weekend",TRUE,"Weekday")</f>
        <v>Weekend</v>
      </c>
      <c r="R2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4062377</v>
      </c>
      <c r="S266" s="9">
        <f>(MTA_Daily_Ridership[[#This Row],[Subways: % of Comparable Pre-Pandemic Day]]-100)/100</f>
        <v>-0.31</v>
      </c>
      <c r="T266">
        <f>MTA_Daily_Ridership[[#This Row],[Subways: Total Estimated Ridership]]/MTA_Daily_Ridership[[#This Row],[Bridges and Tunnels: Total Traffic]]</f>
        <v>2.8088943309456922</v>
      </c>
    </row>
    <row r="267" spans="1:20" x14ac:dyDescent="0.25">
      <c r="A267" s="1">
        <v>45027</v>
      </c>
      <c r="B267">
        <v>3537843</v>
      </c>
      <c r="C267">
        <v>63</v>
      </c>
      <c r="D267">
        <v>1316710</v>
      </c>
      <c r="E267">
        <v>60</v>
      </c>
      <c r="F267">
        <v>210828</v>
      </c>
      <c r="G267">
        <v>68</v>
      </c>
      <c r="H267">
        <v>193831</v>
      </c>
      <c r="I267">
        <v>68</v>
      </c>
      <c r="J267">
        <v>27777</v>
      </c>
      <c r="K267">
        <v>96</v>
      </c>
      <c r="L267">
        <v>895251</v>
      </c>
      <c r="M267">
        <v>95</v>
      </c>
      <c r="N267">
        <v>7081</v>
      </c>
      <c r="O267">
        <v>44</v>
      </c>
      <c r="P267" t="s">
        <v>23</v>
      </c>
      <c r="Q267" t="str">
        <f>_xlfn.IFS(OR(MTA_Daily_Ridership[[#This Row],[Day Name]]="Saturday",MTA_Daily_Ridership[[#This Row],[Day Name]]="Sunday"),"Weekend",TRUE,"Weekday")</f>
        <v>Weekday</v>
      </c>
      <c r="R2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6189321</v>
      </c>
      <c r="S267" s="9">
        <f>(MTA_Daily_Ridership[[#This Row],[Subways: % of Comparable Pre-Pandemic Day]]-100)/100</f>
        <v>-0.37</v>
      </c>
      <c r="T267">
        <f>MTA_Daily_Ridership[[#This Row],[Subways: Total Estimated Ridership]]/MTA_Daily_Ridership[[#This Row],[Bridges and Tunnels: Total Traffic]]</f>
        <v>3.9517889396381571</v>
      </c>
    </row>
    <row r="268" spans="1:20" x14ac:dyDescent="0.25">
      <c r="A268" s="1">
        <v>45028</v>
      </c>
      <c r="B268">
        <v>3576687</v>
      </c>
      <c r="C268">
        <v>64</v>
      </c>
      <c r="D268">
        <v>1311418</v>
      </c>
      <c r="E268">
        <v>60</v>
      </c>
      <c r="F268">
        <v>207802</v>
      </c>
      <c r="G268">
        <v>67</v>
      </c>
      <c r="H268">
        <v>191574</v>
      </c>
      <c r="I268">
        <v>67</v>
      </c>
      <c r="J268">
        <v>28326</v>
      </c>
      <c r="K268">
        <v>98</v>
      </c>
      <c r="L268">
        <v>890891</v>
      </c>
      <c r="M268">
        <v>95</v>
      </c>
      <c r="N268">
        <v>6863</v>
      </c>
      <c r="O268">
        <v>42</v>
      </c>
      <c r="P268" t="s">
        <v>21</v>
      </c>
      <c r="Q268" t="str">
        <f>_xlfn.IFS(OR(MTA_Daily_Ridership[[#This Row],[Day Name]]="Saturday",MTA_Daily_Ridership[[#This Row],[Day Name]]="Sunday"),"Weekend",TRUE,"Weekday")</f>
        <v>Weekday</v>
      </c>
      <c r="R2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6213561</v>
      </c>
      <c r="S268" s="9">
        <f>(MTA_Daily_Ridership[[#This Row],[Subways: % of Comparable Pre-Pandemic Day]]-100)/100</f>
        <v>-0.36</v>
      </c>
      <c r="T268">
        <f>MTA_Daily_Ridership[[#This Row],[Subways: Total Estimated Ridership]]/MTA_Daily_Ridership[[#This Row],[Bridges and Tunnels: Total Traffic]]</f>
        <v>4.0147301970723692</v>
      </c>
    </row>
    <row r="269" spans="1:20" x14ac:dyDescent="0.25">
      <c r="A269" s="1">
        <v>45029</v>
      </c>
      <c r="B269">
        <v>3628304</v>
      </c>
      <c r="C269">
        <v>65</v>
      </c>
      <c r="D269">
        <v>1311906</v>
      </c>
      <c r="E269">
        <v>60</v>
      </c>
      <c r="F269">
        <v>200072</v>
      </c>
      <c r="G269">
        <v>64</v>
      </c>
      <c r="H269">
        <v>183658</v>
      </c>
      <c r="I269">
        <v>64</v>
      </c>
      <c r="J269">
        <v>28451</v>
      </c>
      <c r="K269">
        <v>98</v>
      </c>
      <c r="L269">
        <v>939226</v>
      </c>
      <c r="M269">
        <v>100</v>
      </c>
      <c r="N269">
        <v>6668</v>
      </c>
      <c r="O269">
        <v>41</v>
      </c>
      <c r="P269" t="s">
        <v>22</v>
      </c>
      <c r="Q269" t="str">
        <f>_xlfn.IFS(OR(MTA_Daily_Ridership[[#This Row],[Day Name]]="Saturday",MTA_Daily_Ridership[[#This Row],[Day Name]]="Sunday"),"Weekend",TRUE,"Weekday")</f>
        <v>Weekday</v>
      </c>
      <c r="R2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6298285</v>
      </c>
      <c r="S269" s="9">
        <f>(MTA_Daily_Ridership[[#This Row],[Subways: % of Comparable Pre-Pandemic Day]]-100)/100</f>
        <v>-0.35</v>
      </c>
      <c r="T269">
        <f>MTA_Daily_Ridership[[#This Row],[Subways: Total Estimated Ridership]]/MTA_Daily_Ridership[[#This Row],[Bridges and Tunnels: Total Traffic]]</f>
        <v>3.8630787478200137</v>
      </c>
    </row>
    <row r="270" spans="1:20" x14ac:dyDescent="0.25">
      <c r="A270" s="1">
        <v>45037</v>
      </c>
      <c r="B270">
        <v>3492257</v>
      </c>
      <c r="C270">
        <v>63</v>
      </c>
      <c r="D270">
        <v>1310737</v>
      </c>
      <c r="E270">
        <v>60</v>
      </c>
      <c r="F270">
        <v>195442</v>
      </c>
      <c r="G270">
        <v>63</v>
      </c>
      <c r="H270">
        <v>174727</v>
      </c>
      <c r="I270">
        <v>61</v>
      </c>
      <c r="J270">
        <v>27777</v>
      </c>
      <c r="K270">
        <v>96</v>
      </c>
      <c r="L270">
        <v>994549</v>
      </c>
      <c r="M270">
        <v>106</v>
      </c>
      <c r="N270">
        <v>6005</v>
      </c>
      <c r="O270">
        <v>37</v>
      </c>
      <c r="P270" t="s">
        <v>24</v>
      </c>
      <c r="Q270" t="str">
        <f>_xlfn.IFS(OR(MTA_Daily_Ridership[[#This Row],[Day Name]]="Saturday",MTA_Daily_Ridership[[#This Row],[Day Name]]="Sunday"),"Weekend",TRUE,"Weekday")</f>
        <v>Weekday</v>
      </c>
      <c r="R2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6201494</v>
      </c>
      <c r="S270" s="9">
        <f>(MTA_Daily_Ridership[[#This Row],[Subways: % of Comparable Pre-Pandemic Day]]-100)/100</f>
        <v>-0.37</v>
      </c>
      <c r="T270">
        <f>MTA_Daily_Ridership[[#This Row],[Subways: Total Estimated Ridership]]/MTA_Daily_Ridership[[#This Row],[Bridges and Tunnels: Total Traffic]]</f>
        <v>3.5113976284728055</v>
      </c>
    </row>
    <row r="271" spans="1:20" x14ac:dyDescent="0.25">
      <c r="A271" s="1">
        <v>45072</v>
      </c>
      <c r="B271">
        <v>3496511</v>
      </c>
      <c r="C271">
        <v>61</v>
      </c>
      <c r="D271">
        <v>1370252</v>
      </c>
      <c r="E271">
        <v>60</v>
      </c>
      <c r="F271">
        <v>207347</v>
      </c>
      <c r="G271">
        <v>65</v>
      </c>
      <c r="H271">
        <v>187188</v>
      </c>
      <c r="I271">
        <v>65</v>
      </c>
      <c r="J271">
        <v>27037</v>
      </c>
      <c r="K271">
        <v>92</v>
      </c>
      <c r="L271">
        <v>994185</v>
      </c>
      <c r="M271">
        <v>103</v>
      </c>
      <c r="N271">
        <v>5747</v>
      </c>
      <c r="O271">
        <v>33</v>
      </c>
      <c r="P271" t="s">
        <v>24</v>
      </c>
      <c r="Q271" t="str">
        <f>_xlfn.IFS(OR(MTA_Daily_Ridership[[#This Row],[Day Name]]="Saturday",MTA_Daily_Ridership[[#This Row],[Day Name]]="Sunday"),"Weekend",TRUE,"Weekday")</f>
        <v>Weekday</v>
      </c>
      <c r="R2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6288267</v>
      </c>
      <c r="S271" s="9">
        <f>(MTA_Daily_Ridership[[#This Row],[Subways: % of Comparable Pre-Pandemic Day]]-100)/100</f>
        <v>-0.39</v>
      </c>
      <c r="T271">
        <f>MTA_Daily_Ridership[[#This Row],[Subways: Total Estimated Ridership]]/MTA_Daily_Ridership[[#This Row],[Bridges and Tunnels: Total Traffic]]</f>
        <v>3.516962134813943</v>
      </c>
    </row>
    <row r="272" spans="1:20" x14ac:dyDescent="0.25">
      <c r="A272" s="1">
        <v>45100</v>
      </c>
      <c r="B272">
        <v>3470575</v>
      </c>
      <c r="C272">
        <v>62</v>
      </c>
      <c r="D272">
        <v>1282954</v>
      </c>
      <c r="E272">
        <v>60</v>
      </c>
      <c r="F272">
        <v>222283</v>
      </c>
      <c r="G272">
        <v>67</v>
      </c>
      <c r="H272">
        <v>188373</v>
      </c>
      <c r="I272">
        <v>64</v>
      </c>
      <c r="J272">
        <v>28619</v>
      </c>
      <c r="K272">
        <v>98</v>
      </c>
      <c r="L272">
        <v>1022942</v>
      </c>
      <c r="M272">
        <v>104</v>
      </c>
      <c r="N272">
        <v>6167</v>
      </c>
      <c r="O272">
        <v>38</v>
      </c>
      <c r="P272" t="s">
        <v>24</v>
      </c>
      <c r="Q272" t="str">
        <f>_xlfn.IFS(OR(MTA_Daily_Ridership[[#This Row],[Day Name]]="Saturday",MTA_Daily_Ridership[[#This Row],[Day Name]]="Sunday"),"Weekend",TRUE,"Weekday")</f>
        <v>Weekday</v>
      </c>
      <c r="R2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6221913</v>
      </c>
      <c r="S272" s="9">
        <f>(MTA_Daily_Ridership[[#This Row],[Subways: % of Comparable Pre-Pandemic Day]]-100)/100</f>
        <v>-0.38</v>
      </c>
      <c r="T272">
        <f>MTA_Daily_Ridership[[#This Row],[Subways: Total Estimated Ridership]]/MTA_Daily_Ridership[[#This Row],[Bridges and Tunnels: Total Traffic]]</f>
        <v>3.3927387867542831</v>
      </c>
    </row>
    <row r="273" spans="1:20" x14ac:dyDescent="0.25">
      <c r="A273" s="1">
        <v>45101</v>
      </c>
      <c r="B273">
        <v>2467994</v>
      </c>
      <c r="C273">
        <v>77</v>
      </c>
      <c r="D273">
        <v>844674</v>
      </c>
      <c r="E273">
        <v>60</v>
      </c>
      <c r="F273">
        <v>128075</v>
      </c>
      <c r="G273">
        <v>104</v>
      </c>
      <c r="H273">
        <v>109217</v>
      </c>
      <c r="I273">
        <v>69</v>
      </c>
      <c r="J273">
        <v>16937</v>
      </c>
      <c r="K273">
        <v>98</v>
      </c>
      <c r="L273">
        <v>951605</v>
      </c>
      <c r="M273">
        <v>97</v>
      </c>
      <c r="N273">
        <v>2551</v>
      </c>
      <c r="O273">
        <v>50</v>
      </c>
      <c r="P273" t="s">
        <v>26</v>
      </c>
      <c r="Q273" t="str">
        <f>_xlfn.IFS(OR(MTA_Daily_Ridership[[#This Row],[Day Name]]="Saturday",MTA_Daily_Ridership[[#This Row],[Day Name]]="Sunday"),"Weekend",TRUE,"Weekday")</f>
        <v>Weekend</v>
      </c>
      <c r="R2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4521053</v>
      </c>
      <c r="S273" s="9">
        <f>(MTA_Daily_Ridership[[#This Row],[Subways: % of Comparable Pre-Pandemic Day]]-100)/100</f>
        <v>-0.23</v>
      </c>
      <c r="T273">
        <f>MTA_Daily_Ridership[[#This Row],[Subways: Total Estimated Ridership]]/MTA_Daily_Ridership[[#This Row],[Bridges and Tunnels: Total Traffic]]</f>
        <v>2.5935067596324104</v>
      </c>
    </row>
    <row r="274" spans="1:20" x14ac:dyDescent="0.25">
      <c r="A274" s="1">
        <v>45135</v>
      </c>
      <c r="B274">
        <v>3266199</v>
      </c>
      <c r="C274">
        <v>62</v>
      </c>
      <c r="D274">
        <v>1246295</v>
      </c>
      <c r="E274">
        <v>60</v>
      </c>
      <c r="F274">
        <v>205845</v>
      </c>
      <c r="G274">
        <v>65</v>
      </c>
      <c r="H274">
        <v>170128</v>
      </c>
      <c r="I274">
        <v>60</v>
      </c>
      <c r="J274">
        <v>27522</v>
      </c>
      <c r="K274">
        <v>97</v>
      </c>
      <c r="L274">
        <v>1023958</v>
      </c>
      <c r="M274">
        <v>107</v>
      </c>
      <c r="N274">
        <v>5631</v>
      </c>
      <c r="O274">
        <v>41</v>
      </c>
      <c r="P274" t="s">
        <v>24</v>
      </c>
      <c r="Q274" t="str">
        <f>_xlfn.IFS(OR(MTA_Daily_Ridership[[#This Row],[Day Name]]="Saturday",MTA_Daily_Ridership[[#This Row],[Day Name]]="Sunday"),"Weekend",TRUE,"Weekday")</f>
        <v>Weekday</v>
      </c>
      <c r="R2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5945578</v>
      </c>
      <c r="S274" s="9">
        <f>(MTA_Daily_Ridership[[#This Row],[Subways: % of Comparable Pre-Pandemic Day]]-100)/100</f>
        <v>-0.38</v>
      </c>
      <c r="T274">
        <f>MTA_Daily_Ridership[[#This Row],[Subways: Total Estimated Ridership]]/MTA_Daily_Ridership[[#This Row],[Bridges and Tunnels: Total Traffic]]</f>
        <v>3.1897782916877451</v>
      </c>
    </row>
    <row r="275" spans="1:20" x14ac:dyDescent="0.25">
      <c r="A275" s="1">
        <v>45145</v>
      </c>
      <c r="B275">
        <v>3041001</v>
      </c>
      <c r="C275">
        <v>59</v>
      </c>
      <c r="D275">
        <v>1208443</v>
      </c>
      <c r="E275">
        <v>60</v>
      </c>
      <c r="F275">
        <v>191530</v>
      </c>
      <c r="G275">
        <v>61</v>
      </c>
      <c r="H275">
        <v>163799</v>
      </c>
      <c r="I275">
        <v>60</v>
      </c>
      <c r="J275">
        <v>27174</v>
      </c>
      <c r="K275">
        <v>97</v>
      </c>
      <c r="L275">
        <v>901342</v>
      </c>
      <c r="M275">
        <v>93</v>
      </c>
      <c r="N275">
        <v>5884</v>
      </c>
      <c r="O275">
        <v>44</v>
      </c>
      <c r="P275" t="s">
        <v>25</v>
      </c>
      <c r="Q275" t="str">
        <f>_xlfn.IFS(OR(MTA_Daily_Ridership[[#This Row],[Day Name]]="Saturday",MTA_Daily_Ridership[[#This Row],[Day Name]]="Sunday"),"Weekend",TRUE,"Weekday")</f>
        <v>Weekday</v>
      </c>
      <c r="R2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5539173</v>
      </c>
      <c r="S275" s="9">
        <f>(MTA_Daily_Ridership[[#This Row],[Subways: % of Comparable Pre-Pandemic Day]]-100)/100</f>
        <v>-0.41</v>
      </c>
      <c r="T275">
        <f>MTA_Daily_Ridership[[#This Row],[Subways: Total Estimated Ridership]]/MTA_Daily_Ridership[[#This Row],[Bridges and Tunnels: Total Traffic]]</f>
        <v>3.3738592010579782</v>
      </c>
    </row>
    <row r="276" spans="1:20" x14ac:dyDescent="0.25">
      <c r="A276" s="1">
        <v>45156</v>
      </c>
      <c r="B276">
        <v>3182516</v>
      </c>
      <c r="C276">
        <v>62</v>
      </c>
      <c r="D276">
        <v>1208502</v>
      </c>
      <c r="E276">
        <v>60</v>
      </c>
      <c r="F276">
        <v>208639</v>
      </c>
      <c r="G276">
        <v>67</v>
      </c>
      <c r="H276">
        <v>174410</v>
      </c>
      <c r="I276">
        <v>64</v>
      </c>
      <c r="J276">
        <v>27468</v>
      </c>
      <c r="K276">
        <v>98</v>
      </c>
      <c r="L276">
        <v>999976</v>
      </c>
      <c r="M276">
        <v>103</v>
      </c>
      <c r="N276">
        <v>5361</v>
      </c>
      <c r="O276">
        <v>40</v>
      </c>
      <c r="P276" t="s">
        <v>24</v>
      </c>
      <c r="Q276" t="str">
        <f>_xlfn.IFS(OR(MTA_Daily_Ridership[[#This Row],[Day Name]]="Saturday",MTA_Daily_Ridership[[#This Row],[Day Name]]="Sunday"),"Weekend",TRUE,"Weekday")</f>
        <v>Weekday</v>
      </c>
      <c r="R2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5806872</v>
      </c>
      <c r="S276" s="9">
        <f>(MTA_Daily_Ridership[[#This Row],[Subways: % of Comparable Pre-Pandemic Day]]-100)/100</f>
        <v>-0.38</v>
      </c>
      <c r="T276">
        <f>MTA_Daily_Ridership[[#This Row],[Subways: Total Estimated Ridership]]/MTA_Daily_Ridership[[#This Row],[Bridges and Tunnels: Total Traffic]]</f>
        <v>3.1825923822171731</v>
      </c>
    </row>
    <row r="277" spans="1:20" x14ac:dyDescent="0.25">
      <c r="A277" s="1">
        <v>45162</v>
      </c>
      <c r="B277">
        <v>3297927</v>
      </c>
      <c r="C277">
        <v>64</v>
      </c>
      <c r="D277">
        <v>1201155</v>
      </c>
      <c r="E277">
        <v>60</v>
      </c>
      <c r="F277">
        <v>204439</v>
      </c>
      <c r="G277">
        <v>65</v>
      </c>
      <c r="H277">
        <v>176827</v>
      </c>
      <c r="I277">
        <v>65</v>
      </c>
      <c r="J277">
        <v>28689</v>
      </c>
      <c r="K277">
        <v>103</v>
      </c>
      <c r="L277">
        <v>958830</v>
      </c>
      <c r="M277">
        <v>99</v>
      </c>
      <c r="N277">
        <v>6191</v>
      </c>
      <c r="O277">
        <v>46</v>
      </c>
      <c r="P277" t="s">
        <v>22</v>
      </c>
      <c r="Q277" t="str">
        <f>_xlfn.IFS(OR(MTA_Daily_Ridership[[#This Row],[Day Name]]="Saturday",MTA_Daily_Ridership[[#This Row],[Day Name]]="Sunday"),"Weekend",TRUE,"Weekday")</f>
        <v>Weekday</v>
      </c>
      <c r="R2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5874058</v>
      </c>
      <c r="S277" s="9">
        <f>(MTA_Daily_Ridership[[#This Row],[Subways: % of Comparable Pre-Pandemic Day]]-100)/100</f>
        <v>-0.36</v>
      </c>
      <c r="T277">
        <f>MTA_Daily_Ridership[[#This Row],[Subways: Total Estimated Ridership]]/MTA_Daily_Ridership[[#This Row],[Bridges and Tunnels: Total Traffic]]</f>
        <v>3.4395325553017742</v>
      </c>
    </row>
    <row r="278" spans="1:20" x14ac:dyDescent="0.25">
      <c r="A278" s="1">
        <v>45171</v>
      </c>
      <c r="B278">
        <v>2307416</v>
      </c>
      <c r="C278">
        <v>72</v>
      </c>
      <c r="D278">
        <v>842591</v>
      </c>
      <c r="E278">
        <v>60</v>
      </c>
      <c r="F278">
        <v>132551</v>
      </c>
      <c r="G278">
        <v>112</v>
      </c>
      <c r="H278">
        <v>107230</v>
      </c>
      <c r="I278">
        <v>70</v>
      </c>
      <c r="J278">
        <v>18536</v>
      </c>
      <c r="K278">
        <v>108</v>
      </c>
      <c r="L278">
        <v>939962</v>
      </c>
      <c r="M278">
        <v>98</v>
      </c>
      <c r="N278">
        <v>2633</v>
      </c>
      <c r="O278">
        <v>64</v>
      </c>
      <c r="P278" t="s">
        <v>26</v>
      </c>
      <c r="Q278" t="str">
        <f>_xlfn.IFS(OR(MTA_Daily_Ridership[[#This Row],[Day Name]]="Saturday",MTA_Daily_Ridership[[#This Row],[Day Name]]="Sunday"),"Weekend",TRUE,"Weekday")</f>
        <v>Weekend</v>
      </c>
      <c r="R2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4350919</v>
      </c>
      <c r="S278" s="9">
        <f>(MTA_Daily_Ridership[[#This Row],[Subways: % of Comparable Pre-Pandemic Day]]-100)/100</f>
        <v>-0.28000000000000003</v>
      </c>
      <c r="T278">
        <f>MTA_Daily_Ridership[[#This Row],[Subways: Total Estimated Ridership]]/MTA_Daily_Ridership[[#This Row],[Bridges and Tunnels: Total Traffic]]</f>
        <v>2.4547971088192928</v>
      </c>
    </row>
    <row r="279" spans="1:20" x14ac:dyDescent="0.25">
      <c r="A279" s="1">
        <v>45175</v>
      </c>
      <c r="B279">
        <v>3712071</v>
      </c>
      <c r="C279">
        <v>64</v>
      </c>
      <c r="D279">
        <v>1395521</v>
      </c>
      <c r="E279">
        <v>60</v>
      </c>
      <c r="F279">
        <v>238477</v>
      </c>
      <c r="G279">
        <v>73</v>
      </c>
      <c r="H279">
        <v>211126</v>
      </c>
      <c r="I279">
        <v>73</v>
      </c>
      <c r="J279">
        <v>32290</v>
      </c>
      <c r="K279">
        <v>109</v>
      </c>
      <c r="L279">
        <v>963978</v>
      </c>
      <c r="M279">
        <v>101</v>
      </c>
      <c r="N279">
        <v>6909</v>
      </c>
      <c r="O279">
        <v>40</v>
      </c>
      <c r="P279" t="s">
        <v>21</v>
      </c>
      <c r="Q279" t="str">
        <f>_xlfn.IFS(OR(MTA_Daily_Ridership[[#This Row],[Day Name]]="Saturday",MTA_Daily_Ridership[[#This Row],[Day Name]]="Sunday"),"Weekend",TRUE,"Weekday")</f>
        <v>Weekday</v>
      </c>
      <c r="R2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6560372</v>
      </c>
      <c r="S279" s="9">
        <f>(MTA_Daily_Ridership[[#This Row],[Subways: % of Comparable Pre-Pandemic Day]]-100)/100</f>
        <v>-0.36</v>
      </c>
      <c r="T279">
        <f>MTA_Daily_Ridership[[#This Row],[Subways: Total Estimated Ridership]]/MTA_Daily_Ridership[[#This Row],[Bridges and Tunnels: Total Traffic]]</f>
        <v>3.8507839390525511</v>
      </c>
    </row>
    <row r="280" spans="1:20" x14ac:dyDescent="0.25">
      <c r="A280" s="1">
        <v>45178</v>
      </c>
      <c r="B280">
        <v>2425515</v>
      </c>
      <c r="C280">
        <v>75</v>
      </c>
      <c r="D280">
        <v>840378</v>
      </c>
      <c r="E280">
        <v>60</v>
      </c>
      <c r="F280">
        <v>125177</v>
      </c>
      <c r="G280">
        <v>106</v>
      </c>
      <c r="H280">
        <v>102373</v>
      </c>
      <c r="I280">
        <v>67</v>
      </c>
      <c r="J280">
        <v>17897</v>
      </c>
      <c r="K280">
        <v>104</v>
      </c>
      <c r="L280">
        <v>953082</v>
      </c>
      <c r="M280">
        <v>100</v>
      </c>
      <c r="N280">
        <v>2575</v>
      </c>
      <c r="O280">
        <v>62</v>
      </c>
      <c r="P280" t="s">
        <v>26</v>
      </c>
      <c r="Q280" t="str">
        <f>_xlfn.IFS(OR(MTA_Daily_Ridership[[#This Row],[Day Name]]="Saturday",MTA_Daily_Ridership[[#This Row],[Day Name]]="Sunday"),"Weekend",TRUE,"Weekday")</f>
        <v>Weekend</v>
      </c>
      <c r="R2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4466997</v>
      </c>
      <c r="S280" s="9">
        <f>(MTA_Daily_Ridership[[#This Row],[Subways: % of Comparable Pre-Pandemic Day]]-100)/100</f>
        <v>-0.25</v>
      </c>
      <c r="T280">
        <f>MTA_Daily_Ridership[[#This Row],[Subways: Total Estimated Ridership]]/MTA_Daily_Ridership[[#This Row],[Bridges and Tunnels: Total Traffic]]</f>
        <v>2.5449174362751577</v>
      </c>
    </row>
    <row r="281" spans="1:20" x14ac:dyDescent="0.25">
      <c r="A281" s="1">
        <v>45180</v>
      </c>
      <c r="B281">
        <v>3596538</v>
      </c>
      <c r="C281">
        <v>62</v>
      </c>
      <c r="D281">
        <v>1400268</v>
      </c>
      <c r="E281">
        <v>60</v>
      </c>
      <c r="F281">
        <v>213280</v>
      </c>
      <c r="G281">
        <v>65</v>
      </c>
      <c r="H281">
        <v>191592</v>
      </c>
      <c r="I281">
        <v>66</v>
      </c>
      <c r="J281">
        <v>29057</v>
      </c>
      <c r="K281">
        <v>98</v>
      </c>
      <c r="L281">
        <v>911493</v>
      </c>
      <c r="M281">
        <v>96</v>
      </c>
      <c r="N281">
        <v>7182</v>
      </c>
      <c r="O281">
        <v>42</v>
      </c>
      <c r="P281" t="s">
        <v>25</v>
      </c>
      <c r="Q281" t="str">
        <f>_xlfn.IFS(OR(MTA_Daily_Ridership[[#This Row],[Day Name]]="Saturday",MTA_Daily_Ridership[[#This Row],[Day Name]]="Sunday"),"Weekend",TRUE,"Weekday")</f>
        <v>Weekday</v>
      </c>
      <c r="R2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6349410</v>
      </c>
      <c r="S281" s="9">
        <f>(MTA_Daily_Ridership[[#This Row],[Subways: % of Comparable Pre-Pandemic Day]]-100)/100</f>
        <v>-0.38</v>
      </c>
      <c r="T281">
        <f>MTA_Daily_Ridership[[#This Row],[Subways: Total Estimated Ridership]]/MTA_Daily_Ridership[[#This Row],[Bridges and Tunnels: Total Traffic]]</f>
        <v>3.9457659027551499</v>
      </c>
    </row>
    <row r="282" spans="1:20" x14ac:dyDescent="0.25">
      <c r="A282" s="1">
        <v>45184</v>
      </c>
      <c r="B282">
        <v>3694845</v>
      </c>
      <c r="C282">
        <v>64</v>
      </c>
      <c r="D282">
        <v>1398937</v>
      </c>
      <c r="E282">
        <v>60</v>
      </c>
      <c r="F282">
        <v>225904</v>
      </c>
      <c r="G282">
        <v>69</v>
      </c>
      <c r="H282">
        <v>192398</v>
      </c>
      <c r="I282">
        <v>67</v>
      </c>
      <c r="J282">
        <v>30957</v>
      </c>
      <c r="K282">
        <v>104</v>
      </c>
      <c r="L282">
        <v>1022344</v>
      </c>
      <c r="M282">
        <v>107</v>
      </c>
      <c r="N282">
        <v>6429</v>
      </c>
      <c r="O282">
        <v>38</v>
      </c>
      <c r="P282" t="s">
        <v>24</v>
      </c>
      <c r="Q282" t="str">
        <f>_xlfn.IFS(OR(MTA_Daily_Ridership[[#This Row],[Day Name]]="Saturday",MTA_Daily_Ridership[[#This Row],[Day Name]]="Sunday"),"Weekend",TRUE,"Weekday")</f>
        <v>Weekday</v>
      </c>
      <c r="R2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6571814</v>
      </c>
      <c r="S282" s="9">
        <f>(MTA_Daily_Ridership[[#This Row],[Subways: % of Comparable Pre-Pandemic Day]]-100)/100</f>
        <v>-0.36</v>
      </c>
      <c r="T282">
        <f>MTA_Daily_Ridership[[#This Row],[Subways: Total Estimated Ridership]]/MTA_Daily_Ridership[[#This Row],[Bridges and Tunnels: Total Traffic]]</f>
        <v>3.6140917342890457</v>
      </c>
    </row>
    <row r="283" spans="1:20" x14ac:dyDescent="0.25">
      <c r="A283" s="1">
        <v>45186</v>
      </c>
      <c r="B283">
        <v>1988003</v>
      </c>
      <c r="C283">
        <v>78</v>
      </c>
      <c r="D283">
        <v>666392</v>
      </c>
      <c r="E283">
        <v>60</v>
      </c>
      <c r="F283">
        <v>107302</v>
      </c>
      <c r="G283">
        <v>108</v>
      </c>
      <c r="H283">
        <v>96229</v>
      </c>
      <c r="I283">
        <v>92</v>
      </c>
      <c r="J283">
        <v>18330</v>
      </c>
      <c r="K283">
        <v>107</v>
      </c>
      <c r="L283">
        <v>902993</v>
      </c>
      <c r="M283">
        <v>102</v>
      </c>
      <c r="N283">
        <v>2197</v>
      </c>
      <c r="O283">
        <v>75</v>
      </c>
      <c r="P283" t="s">
        <v>27</v>
      </c>
      <c r="Q283" t="str">
        <f>_xlfn.IFS(OR(MTA_Daily_Ridership[[#This Row],[Day Name]]="Saturday",MTA_Daily_Ridership[[#This Row],[Day Name]]="Sunday"),"Weekend",TRUE,"Weekday")</f>
        <v>Weekend</v>
      </c>
      <c r="R2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3781446</v>
      </c>
      <c r="S283" s="9">
        <f>(MTA_Daily_Ridership[[#This Row],[Subways: % of Comparable Pre-Pandemic Day]]-100)/100</f>
        <v>-0.22</v>
      </c>
      <c r="T283">
        <f>MTA_Daily_Ridership[[#This Row],[Subways: Total Estimated Ridership]]/MTA_Daily_Ridership[[#This Row],[Bridges and Tunnels: Total Traffic]]</f>
        <v>2.2015707762961618</v>
      </c>
    </row>
    <row r="284" spans="1:20" x14ac:dyDescent="0.25">
      <c r="A284" s="1">
        <v>45191</v>
      </c>
      <c r="B284">
        <v>3840412</v>
      </c>
      <c r="C284">
        <v>67</v>
      </c>
      <c r="D284">
        <v>1403811</v>
      </c>
      <c r="E284">
        <v>60</v>
      </c>
      <c r="F284">
        <v>223821</v>
      </c>
      <c r="G284">
        <v>68</v>
      </c>
      <c r="H284">
        <v>194197</v>
      </c>
      <c r="I284">
        <v>67</v>
      </c>
      <c r="J284">
        <v>30086</v>
      </c>
      <c r="K284">
        <v>101</v>
      </c>
      <c r="L284">
        <v>1020253</v>
      </c>
      <c r="M284">
        <v>107</v>
      </c>
      <c r="N284">
        <v>7175</v>
      </c>
      <c r="O284">
        <v>42</v>
      </c>
      <c r="P284" t="s">
        <v>24</v>
      </c>
      <c r="Q284" t="str">
        <f>_xlfn.IFS(OR(MTA_Daily_Ridership[[#This Row],[Day Name]]="Saturday",MTA_Daily_Ridership[[#This Row],[Day Name]]="Sunday"),"Weekend",TRUE,"Weekday")</f>
        <v>Weekday</v>
      </c>
      <c r="R2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6719755</v>
      </c>
      <c r="S284" s="9">
        <f>(MTA_Daily_Ridership[[#This Row],[Subways: % of Comparable Pre-Pandemic Day]]-100)/100</f>
        <v>-0.33</v>
      </c>
      <c r="T284">
        <f>MTA_Daily_Ridership[[#This Row],[Subways: Total Estimated Ridership]]/MTA_Daily_Ridership[[#This Row],[Bridges and Tunnels: Total Traffic]]</f>
        <v>3.7641761406239431</v>
      </c>
    </row>
    <row r="285" spans="1:20" x14ac:dyDescent="0.25">
      <c r="A285" s="1">
        <v>45195</v>
      </c>
      <c r="B285">
        <v>3946624</v>
      </c>
      <c r="C285">
        <v>68</v>
      </c>
      <c r="D285">
        <v>1393963</v>
      </c>
      <c r="E285">
        <v>60</v>
      </c>
      <c r="F285">
        <v>235620</v>
      </c>
      <c r="G285">
        <v>72</v>
      </c>
      <c r="H285">
        <v>214987</v>
      </c>
      <c r="I285">
        <v>75</v>
      </c>
      <c r="J285">
        <v>30558</v>
      </c>
      <c r="K285">
        <v>103</v>
      </c>
      <c r="L285">
        <v>909652</v>
      </c>
      <c r="M285">
        <v>95</v>
      </c>
      <c r="N285">
        <v>7655</v>
      </c>
      <c r="O285">
        <v>45</v>
      </c>
      <c r="P285" t="s">
        <v>23</v>
      </c>
      <c r="Q285" t="str">
        <f>_xlfn.IFS(OR(MTA_Daily_Ridership[[#This Row],[Day Name]]="Saturday",MTA_Daily_Ridership[[#This Row],[Day Name]]="Sunday"),"Weekend",TRUE,"Weekday")</f>
        <v>Weekday</v>
      </c>
      <c r="R2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6739059</v>
      </c>
      <c r="S285" s="9">
        <f>(MTA_Daily_Ridership[[#This Row],[Subways: % of Comparable Pre-Pandemic Day]]-100)/100</f>
        <v>-0.32</v>
      </c>
      <c r="T285">
        <f>MTA_Daily_Ridership[[#This Row],[Subways: Total Estimated Ridership]]/MTA_Daily_Ridership[[#This Row],[Bridges and Tunnels: Total Traffic]]</f>
        <v>4.3386086107654354</v>
      </c>
    </row>
    <row r="286" spans="1:20" x14ac:dyDescent="0.25">
      <c r="A286" s="1">
        <v>45226</v>
      </c>
      <c r="B286">
        <v>3853546</v>
      </c>
      <c r="C286">
        <v>67</v>
      </c>
      <c r="D286">
        <v>1348576</v>
      </c>
      <c r="E286">
        <v>60</v>
      </c>
      <c r="F286">
        <v>229895</v>
      </c>
      <c r="G286">
        <v>73</v>
      </c>
      <c r="H286">
        <v>203068</v>
      </c>
      <c r="I286">
        <v>70</v>
      </c>
      <c r="J286">
        <v>31164</v>
      </c>
      <c r="K286">
        <v>105</v>
      </c>
      <c r="L286">
        <v>1027312</v>
      </c>
      <c r="M286">
        <v>111</v>
      </c>
      <c r="N286">
        <v>6705</v>
      </c>
      <c r="O286">
        <v>38</v>
      </c>
      <c r="P286" t="s">
        <v>24</v>
      </c>
      <c r="Q286" t="str">
        <f>_xlfn.IFS(OR(MTA_Daily_Ridership[[#This Row],[Day Name]]="Saturday",MTA_Daily_Ridership[[#This Row],[Day Name]]="Sunday"),"Weekend",TRUE,"Weekday")</f>
        <v>Weekday</v>
      </c>
      <c r="R2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6700266</v>
      </c>
      <c r="S286" s="9">
        <f>(MTA_Daily_Ridership[[#This Row],[Subways: % of Comparable Pre-Pandemic Day]]-100)/100</f>
        <v>-0.33</v>
      </c>
      <c r="T286">
        <f>MTA_Daily_Ridership[[#This Row],[Subways: Total Estimated Ridership]]/MTA_Daily_Ridership[[#This Row],[Bridges and Tunnels: Total Traffic]]</f>
        <v>3.7510960642920552</v>
      </c>
    </row>
    <row r="287" spans="1:20" x14ac:dyDescent="0.25">
      <c r="A287" s="1">
        <v>45233</v>
      </c>
      <c r="B287">
        <v>3808235</v>
      </c>
      <c r="C287">
        <v>68</v>
      </c>
      <c r="D287">
        <v>1307247</v>
      </c>
      <c r="E287">
        <v>60</v>
      </c>
      <c r="F287">
        <v>218703</v>
      </c>
      <c r="G287">
        <v>67</v>
      </c>
      <c r="H287">
        <v>193580</v>
      </c>
      <c r="I287">
        <v>68</v>
      </c>
      <c r="J287">
        <v>31816</v>
      </c>
      <c r="K287">
        <v>102</v>
      </c>
      <c r="L287">
        <v>980512</v>
      </c>
      <c r="M287">
        <v>104</v>
      </c>
      <c r="N287">
        <v>6755</v>
      </c>
      <c r="O287">
        <v>40</v>
      </c>
      <c r="P287" t="s">
        <v>24</v>
      </c>
      <c r="Q287" t="str">
        <f>_xlfn.IFS(OR(MTA_Daily_Ridership[[#This Row],[Day Name]]="Saturday",MTA_Daily_Ridership[[#This Row],[Day Name]]="Sunday"),"Weekend",TRUE,"Weekday")</f>
        <v>Weekday</v>
      </c>
      <c r="R2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6546848</v>
      </c>
      <c r="S287" s="9">
        <f>(MTA_Daily_Ridership[[#This Row],[Subways: % of Comparable Pre-Pandemic Day]]-100)/100</f>
        <v>-0.32</v>
      </c>
      <c r="T287">
        <f>MTA_Daily_Ridership[[#This Row],[Subways: Total Estimated Ridership]]/MTA_Daily_Ridership[[#This Row],[Bridges and Tunnels: Total Traffic]]</f>
        <v>3.8839249290166769</v>
      </c>
    </row>
    <row r="288" spans="1:20" x14ac:dyDescent="0.25">
      <c r="A288" s="1">
        <v>45243</v>
      </c>
      <c r="B288">
        <v>3597029</v>
      </c>
      <c r="C288">
        <v>64</v>
      </c>
      <c r="D288">
        <v>1320693</v>
      </c>
      <c r="E288">
        <v>60</v>
      </c>
      <c r="F288">
        <v>225204</v>
      </c>
      <c r="G288">
        <v>69</v>
      </c>
      <c r="H288">
        <v>194691</v>
      </c>
      <c r="I288">
        <v>68</v>
      </c>
      <c r="J288">
        <v>30479</v>
      </c>
      <c r="K288">
        <v>98</v>
      </c>
      <c r="L288">
        <v>907109</v>
      </c>
      <c r="M288">
        <v>96</v>
      </c>
      <c r="N288">
        <v>7353</v>
      </c>
      <c r="O288">
        <v>43</v>
      </c>
      <c r="P288" t="s">
        <v>25</v>
      </c>
      <c r="Q288" t="str">
        <f>_xlfn.IFS(OR(MTA_Daily_Ridership[[#This Row],[Day Name]]="Saturday",MTA_Daily_Ridership[[#This Row],[Day Name]]="Sunday"),"Weekend",TRUE,"Weekday")</f>
        <v>Weekday</v>
      </c>
      <c r="R2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6282558</v>
      </c>
      <c r="S288" s="9">
        <f>(MTA_Daily_Ridership[[#This Row],[Subways: % of Comparable Pre-Pandemic Day]]-100)/100</f>
        <v>-0.36</v>
      </c>
      <c r="T288">
        <f>MTA_Daily_Ridership[[#This Row],[Subways: Total Estimated Ridership]]/MTA_Daily_Ridership[[#This Row],[Bridges and Tunnels: Total Traffic]]</f>
        <v>3.9653768180009239</v>
      </c>
    </row>
    <row r="289" spans="1:20" x14ac:dyDescent="0.25">
      <c r="A289" s="1">
        <v>45247</v>
      </c>
      <c r="B289">
        <v>3741391</v>
      </c>
      <c r="C289">
        <v>66</v>
      </c>
      <c r="D289">
        <v>1303240</v>
      </c>
      <c r="E289">
        <v>60</v>
      </c>
      <c r="F289">
        <v>227909</v>
      </c>
      <c r="G289">
        <v>69</v>
      </c>
      <c r="H289">
        <v>201231</v>
      </c>
      <c r="I289">
        <v>70</v>
      </c>
      <c r="J289">
        <v>31496</v>
      </c>
      <c r="K289">
        <v>101</v>
      </c>
      <c r="L289">
        <v>999520</v>
      </c>
      <c r="M289">
        <v>106</v>
      </c>
      <c r="N289">
        <v>6792</v>
      </c>
      <c r="O289">
        <v>40</v>
      </c>
      <c r="P289" t="s">
        <v>24</v>
      </c>
      <c r="Q289" t="str">
        <f>_xlfn.IFS(OR(MTA_Daily_Ridership[[#This Row],[Day Name]]="Saturday",MTA_Daily_Ridership[[#This Row],[Day Name]]="Sunday"),"Weekend",TRUE,"Weekday")</f>
        <v>Weekday</v>
      </c>
      <c r="R2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6511579</v>
      </c>
      <c r="S289" s="9">
        <f>(MTA_Daily_Ridership[[#This Row],[Subways: % of Comparable Pre-Pandemic Day]]-100)/100</f>
        <v>-0.34</v>
      </c>
      <c r="T289">
        <f>MTA_Daily_Ridership[[#This Row],[Subways: Total Estimated Ridership]]/MTA_Daily_Ridership[[#This Row],[Bridges and Tunnels: Total Traffic]]</f>
        <v>3.7431877301104528</v>
      </c>
    </row>
    <row r="290" spans="1:20" x14ac:dyDescent="0.25">
      <c r="A290" s="1">
        <v>45281</v>
      </c>
      <c r="B290">
        <v>3675448</v>
      </c>
      <c r="C290">
        <v>69</v>
      </c>
      <c r="D290">
        <v>1200899</v>
      </c>
      <c r="E290">
        <v>60</v>
      </c>
      <c r="F290">
        <v>229252</v>
      </c>
      <c r="G290">
        <v>73</v>
      </c>
      <c r="H290">
        <v>199411</v>
      </c>
      <c r="I290">
        <v>71</v>
      </c>
      <c r="J290">
        <v>31713</v>
      </c>
      <c r="K290">
        <v>109</v>
      </c>
      <c r="L290">
        <v>976632</v>
      </c>
      <c r="M290">
        <v>110</v>
      </c>
      <c r="N290">
        <v>6860</v>
      </c>
      <c r="O290">
        <v>44</v>
      </c>
      <c r="P290" t="s">
        <v>22</v>
      </c>
      <c r="Q290" t="str">
        <f>_xlfn.IFS(OR(MTA_Daily_Ridership[[#This Row],[Day Name]]="Saturday",MTA_Daily_Ridership[[#This Row],[Day Name]]="Sunday"),"Weekend",TRUE,"Weekday")</f>
        <v>Weekday</v>
      </c>
      <c r="R2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6320215</v>
      </c>
      <c r="S290" s="9">
        <f>(MTA_Daily_Ridership[[#This Row],[Subways: % of Comparable Pre-Pandemic Day]]-100)/100</f>
        <v>-0.31</v>
      </c>
      <c r="T290">
        <f>MTA_Daily_Ridership[[#This Row],[Subways: Total Estimated Ridership]]/MTA_Daily_Ridership[[#This Row],[Bridges and Tunnels: Total Traffic]]</f>
        <v>3.7633909189950772</v>
      </c>
    </row>
    <row r="291" spans="1:20" x14ac:dyDescent="0.25">
      <c r="A291" s="1">
        <v>45299</v>
      </c>
      <c r="B291">
        <v>3303727</v>
      </c>
      <c r="C291">
        <v>64</v>
      </c>
      <c r="D291">
        <v>1226783</v>
      </c>
      <c r="E291">
        <v>60</v>
      </c>
      <c r="F291">
        <v>208960</v>
      </c>
      <c r="G291">
        <v>69</v>
      </c>
      <c r="H291">
        <v>184150</v>
      </c>
      <c r="I291">
        <v>68</v>
      </c>
      <c r="J291">
        <v>28890</v>
      </c>
      <c r="K291">
        <v>102</v>
      </c>
      <c r="L291">
        <v>844853</v>
      </c>
      <c r="M291">
        <v>97</v>
      </c>
      <c r="N291">
        <v>7001</v>
      </c>
      <c r="O291">
        <v>43</v>
      </c>
      <c r="P291" t="s">
        <v>25</v>
      </c>
      <c r="Q291" t="str">
        <f>_xlfn.IFS(OR(MTA_Daily_Ridership[[#This Row],[Day Name]]="Saturday",MTA_Daily_Ridership[[#This Row],[Day Name]]="Sunday"),"Weekend",TRUE,"Weekday")</f>
        <v>Weekday</v>
      </c>
      <c r="R2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5804364</v>
      </c>
      <c r="S291" s="9">
        <f>(MTA_Daily_Ridership[[#This Row],[Subways: % of Comparable Pre-Pandemic Day]]-100)/100</f>
        <v>-0.36</v>
      </c>
      <c r="T291">
        <f>MTA_Daily_Ridership[[#This Row],[Subways: Total Estimated Ridership]]/MTA_Daily_Ridership[[#This Row],[Bridges and Tunnels: Total Traffic]]</f>
        <v>3.9104163682912887</v>
      </c>
    </row>
    <row r="292" spans="1:20" x14ac:dyDescent="0.25">
      <c r="A292" s="1">
        <v>45303</v>
      </c>
      <c r="B292">
        <v>3365791</v>
      </c>
      <c r="C292">
        <v>65</v>
      </c>
      <c r="D292">
        <v>1228696</v>
      </c>
      <c r="E292">
        <v>60</v>
      </c>
      <c r="F292">
        <v>207670</v>
      </c>
      <c r="G292">
        <v>69</v>
      </c>
      <c r="H292">
        <v>182896</v>
      </c>
      <c r="I292">
        <v>68</v>
      </c>
      <c r="J292">
        <v>31096</v>
      </c>
      <c r="K292">
        <v>110</v>
      </c>
      <c r="L292">
        <v>930218</v>
      </c>
      <c r="M292">
        <v>107</v>
      </c>
      <c r="N292">
        <v>6286</v>
      </c>
      <c r="O292">
        <v>38</v>
      </c>
      <c r="P292" t="s">
        <v>24</v>
      </c>
      <c r="Q292" t="str">
        <f>_xlfn.IFS(OR(MTA_Daily_Ridership[[#This Row],[Day Name]]="Saturday",MTA_Daily_Ridership[[#This Row],[Day Name]]="Sunday"),"Weekend",TRUE,"Weekday")</f>
        <v>Weekday</v>
      </c>
      <c r="R2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5952653</v>
      </c>
      <c r="S292" s="9">
        <f>(MTA_Daily_Ridership[[#This Row],[Subways: % of Comparable Pre-Pandemic Day]]-100)/100</f>
        <v>-0.35</v>
      </c>
      <c r="T292">
        <f>MTA_Daily_Ridership[[#This Row],[Subways: Total Estimated Ridership]]/MTA_Daily_Ridership[[#This Row],[Bridges and Tunnels: Total Traffic]]</f>
        <v>3.618281951112535</v>
      </c>
    </row>
    <row r="293" spans="1:20" x14ac:dyDescent="0.25">
      <c r="A293" s="1">
        <v>45309</v>
      </c>
      <c r="B293">
        <v>3655850</v>
      </c>
      <c r="C293">
        <v>71</v>
      </c>
      <c r="D293">
        <v>1235693</v>
      </c>
      <c r="E293">
        <v>60</v>
      </c>
      <c r="F293">
        <v>217911</v>
      </c>
      <c r="G293">
        <v>72</v>
      </c>
      <c r="H293">
        <v>197257</v>
      </c>
      <c r="I293">
        <v>73</v>
      </c>
      <c r="J293">
        <v>32318</v>
      </c>
      <c r="K293">
        <v>114</v>
      </c>
      <c r="L293">
        <v>896766</v>
      </c>
      <c r="M293">
        <v>103</v>
      </c>
      <c r="N293">
        <v>7014</v>
      </c>
      <c r="O293">
        <v>43</v>
      </c>
      <c r="P293" t="s">
        <v>22</v>
      </c>
      <c r="Q293" t="str">
        <f>_xlfn.IFS(OR(MTA_Daily_Ridership[[#This Row],[Day Name]]="Saturday",MTA_Daily_Ridership[[#This Row],[Day Name]]="Sunday"),"Weekend",TRUE,"Weekday")</f>
        <v>Weekday</v>
      </c>
      <c r="R2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6242809</v>
      </c>
      <c r="S293" s="9">
        <f>(MTA_Daily_Ridership[[#This Row],[Subways: % of Comparable Pre-Pandemic Day]]-100)/100</f>
        <v>-0.28999999999999998</v>
      </c>
      <c r="T293">
        <f>MTA_Daily_Ridership[[#This Row],[Subways: Total Estimated Ridership]]/MTA_Daily_Ridership[[#This Row],[Bridges and Tunnels: Total Traffic]]</f>
        <v>4.0767045137750539</v>
      </c>
    </row>
    <row r="294" spans="1:20" x14ac:dyDescent="0.25">
      <c r="A294" s="1">
        <v>45312</v>
      </c>
      <c r="B294">
        <v>1576126</v>
      </c>
      <c r="C294">
        <v>75</v>
      </c>
      <c r="D294">
        <v>548497</v>
      </c>
      <c r="E294">
        <v>60</v>
      </c>
      <c r="F294">
        <v>78041</v>
      </c>
      <c r="G294">
        <v>94</v>
      </c>
      <c r="H294">
        <v>66955</v>
      </c>
      <c r="I294">
        <v>74</v>
      </c>
      <c r="J294">
        <v>17147</v>
      </c>
      <c r="K294">
        <v>127</v>
      </c>
      <c r="L294">
        <v>718777</v>
      </c>
      <c r="M294">
        <v>105</v>
      </c>
      <c r="N294">
        <v>1482</v>
      </c>
      <c r="O294">
        <v>54</v>
      </c>
      <c r="P294" t="s">
        <v>27</v>
      </c>
      <c r="Q294" t="str">
        <f>_xlfn.IFS(OR(MTA_Daily_Ridership[[#This Row],[Day Name]]="Saturday",MTA_Daily_Ridership[[#This Row],[Day Name]]="Sunday"),"Weekend",TRUE,"Weekday")</f>
        <v>Weekend</v>
      </c>
      <c r="R2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3007025</v>
      </c>
      <c r="S294" s="9">
        <f>(MTA_Daily_Ridership[[#This Row],[Subways: % of Comparable Pre-Pandemic Day]]-100)/100</f>
        <v>-0.25</v>
      </c>
      <c r="T294">
        <f>MTA_Daily_Ridership[[#This Row],[Subways: Total Estimated Ridership]]/MTA_Daily_Ridership[[#This Row],[Bridges and Tunnels: Total Traffic]]</f>
        <v>2.1927885839418901</v>
      </c>
    </row>
    <row r="295" spans="1:20" x14ac:dyDescent="0.25">
      <c r="A295" s="1">
        <v>45327</v>
      </c>
      <c r="B295">
        <v>3481777</v>
      </c>
      <c r="C295">
        <v>64</v>
      </c>
      <c r="D295">
        <v>1297578</v>
      </c>
      <c r="E295">
        <v>60</v>
      </c>
      <c r="F295">
        <v>218879</v>
      </c>
      <c r="G295">
        <v>72</v>
      </c>
      <c r="H295">
        <v>190181</v>
      </c>
      <c r="I295">
        <v>71</v>
      </c>
      <c r="J295">
        <v>31372</v>
      </c>
      <c r="K295">
        <v>107</v>
      </c>
      <c r="L295">
        <v>855224</v>
      </c>
      <c r="M295">
        <v>97</v>
      </c>
      <c r="N295">
        <v>7053</v>
      </c>
      <c r="O295">
        <v>44</v>
      </c>
      <c r="P295" t="s">
        <v>25</v>
      </c>
      <c r="Q295" t="str">
        <f>_xlfn.IFS(OR(MTA_Daily_Ridership[[#This Row],[Day Name]]="Saturday",MTA_Daily_Ridership[[#This Row],[Day Name]]="Sunday"),"Weekend",TRUE,"Weekday")</f>
        <v>Weekday</v>
      </c>
      <c r="R2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6082064</v>
      </c>
      <c r="S295" s="9">
        <f>(MTA_Daily_Ridership[[#This Row],[Subways: % of Comparable Pre-Pandemic Day]]-100)/100</f>
        <v>-0.36</v>
      </c>
      <c r="T295">
        <f>MTA_Daily_Ridership[[#This Row],[Subways: Total Estimated Ridership]]/MTA_Daily_Ridership[[#This Row],[Bridges and Tunnels: Total Traffic]]</f>
        <v>4.0711871977400076</v>
      </c>
    </row>
    <row r="296" spans="1:20" x14ac:dyDescent="0.25">
      <c r="A296" s="1">
        <v>45336</v>
      </c>
      <c r="B296">
        <v>3963628</v>
      </c>
      <c r="C296">
        <v>73</v>
      </c>
      <c r="D296">
        <v>1282121</v>
      </c>
      <c r="E296">
        <v>60</v>
      </c>
      <c r="F296">
        <v>230505</v>
      </c>
      <c r="G296">
        <v>76</v>
      </c>
      <c r="H296">
        <v>201686</v>
      </c>
      <c r="I296">
        <v>75</v>
      </c>
      <c r="J296">
        <v>32796</v>
      </c>
      <c r="K296">
        <v>111</v>
      </c>
      <c r="L296">
        <v>909016</v>
      </c>
      <c r="M296">
        <v>103</v>
      </c>
      <c r="N296">
        <v>7645</v>
      </c>
      <c r="O296">
        <v>47</v>
      </c>
      <c r="P296" t="s">
        <v>21</v>
      </c>
      <c r="Q296" t="str">
        <f>_xlfn.IFS(OR(MTA_Daily_Ridership[[#This Row],[Day Name]]="Saturday",MTA_Daily_Ridership[[#This Row],[Day Name]]="Sunday"),"Weekend",TRUE,"Weekday")</f>
        <v>Weekday</v>
      </c>
      <c r="R2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6627397</v>
      </c>
      <c r="S296" s="9">
        <f>(MTA_Daily_Ridership[[#This Row],[Subways: % of Comparable Pre-Pandemic Day]]-100)/100</f>
        <v>-0.27</v>
      </c>
      <c r="T296">
        <f>MTA_Daily_Ridership[[#This Row],[Subways: Total Estimated Ridership]]/MTA_Daily_Ridership[[#This Row],[Bridges and Tunnels: Total Traffic]]</f>
        <v>4.3603500928476508</v>
      </c>
    </row>
    <row r="297" spans="1:20" x14ac:dyDescent="0.25">
      <c r="A297" s="1">
        <v>45350</v>
      </c>
      <c r="B297">
        <v>3784177</v>
      </c>
      <c r="C297">
        <v>70</v>
      </c>
      <c r="D297">
        <v>1290829</v>
      </c>
      <c r="E297">
        <v>60</v>
      </c>
      <c r="F297">
        <v>228110</v>
      </c>
      <c r="G297">
        <v>75</v>
      </c>
      <c r="H297">
        <v>199671</v>
      </c>
      <c r="I297">
        <v>74</v>
      </c>
      <c r="J297">
        <v>33664</v>
      </c>
      <c r="K297">
        <v>114</v>
      </c>
      <c r="L297">
        <v>889784</v>
      </c>
      <c r="M297">
        <v>101</v>
      </c>
      <c r="N297">
        <v>7428</v>
      </c>
      <c r="O297">
        <v>46</v>
      </c>
      <c r="P297" t="s">
        <v>21</v>
      </c>
      <c r="Q297" t="str">
        <f>_xlfn.IFS(OR(MTA_Daily_Ridership[[#This Row],[Day Name]]="Saturday",MTA_Daily_Ridership[[#This Row],[Day Name]]="Sunday"),"Weekend",TRUE,"Weekday")</f>
        <v>Weekday</v>
      </c>
      <c r="R2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6433663</v>
      </c>
      <c r="S297" s="9">
        <f>(MTA_Daily_Ridership[[#This Row],[Subways: % of Comparable Pre-Pandemic Day]]-100)/100</f>
        <v>-0.3</v>
      </c>
      <c r="T297">
        <f>MTA_Daily_Ridership[[#This Row],[Subways: Total Estimated Ridership]]/MTA_Daily_Ridership[[#This Row],[Bridges and Tunnels: Total Traffic]]</f>
        <v>4.2529164381467863</v>
      </c>
    </row>
    <row r="298" spans="1:20" x14ac:dyDescent="0.25">
      <c r="A298" s="1">
        <v>45358</v>
      </c>
      <c r="B298">
        <v>3893731</v>
      </c>
      <c r="C298">
        <v>70</v>
      </c>
      <c r="D298">
        <v>1334827</v>
      </c>
      <c r="E298">
        <v>60</v>
      </c>
      <c r="F298">
        <v>226926</v>
      </c>
      <c r="G298">
        <v>72</v>
      </c>
      <c r="H298">
        <v>197659</v>
      </c>
      <c r="I298">
        <v>72</v>
      </c>
      <c r="J298">
        <v>34235</v>
      </c>
      <c r="K298">
        <v>115</v>
      </c>
      <c r="L298">
        <v>941815</v>
      </c>
      <c r="M298">
        <v>102</v>
      </c>
      <c r="N298">
        <v>7414</v>
      </c>
      <c r="O298">
        <v>46</v>
      </c>
      <c r="P298" t="s">
        <v>22</v>
      </c>
      <c r="Q298" t="str">
        <f>_xlfn.IFS(OR(MTA_Daily_Ridership[[#This Row],[Day Name]]="Saturday",MTA_Daily_Ridership[[#This Row],[Day Name]]="Sunday"),"Weekend",TRUE,"Weekday")</f>
        <v>Weekday</v>
      </c>
      <c r="R2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6636607</v>
      </c>
      <c r="S298" s="9">
        <f>(MTA_Daily_Ridership[[#This Row],[Subways: % of Comparable Pre-Pandemic Day]]-100)/100</f>
        <v>-0.3</v>
      </c>
      <c r="T298">
        <f>MTA_Daily_Ridership[[#This Row],[Subways: Total Estimated Ridership]]/MTA_Daily_Ridership[[#This Row],[Bridges and Tunnels: Total Traffic]]</f>
        <v>4.1342843339721709</v>
      </c>
    </row>
    <row r="299" spans="1:20" x14ac:dyDescent="0.25">
      <c r="A299" s="1">
        <v>45370</v>
      </c>
      <c r="B299">
        <v>3869116</v>
      </c>
      <c r="C299">
        <v>69</v>
      </c>
      <c r="D299">
        <v>1336910</v>
      </c>
      <c r="E299">
        <v>60</v>
      </c>
      <c r="F299">
        <v>242771</v>
      </c>
      <c r="G299">
        <v>77</v>
      </c>
      <c r="H299">
        <v>210028</v>
      </c>
      <c r="I299">
        <v>76</v>
      </c>
      <c r="J299">
        <v>34899</v>
      </c>
      <c r="K299">
        <v>117</v>
      </c>
      <c r="L299">
        <v>909501</v>
      </c>
      <c r="M299">
        <v>99</v>
      </c>
      <c r="N299">
        <v>7795</v>
      </c>
      <c r="O299">
        <v>49</v>
      </c>
      <c r="P299" t="s">
        <v>23</v>
      </c>
      <c r="Q299" t="str">
        <f>_xlfn.IFS(OR(MTA_Daily_Ridership[[#This Row],[Day Name]]="Saturday",MTA_Daily_Ridership[[#This Row],[Day Name]]="Sunday"),"Weekend",TRUE,"Weekday")</f>
        <v>Weekday</v>
      </c>
      <c r="R2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6611020</v>
      </c>
      <c r="S299" s="9">
        <f>(MTA_Daily_Ridership[[#This Row],[Subways: % of Comparable Pre-Pandemic Day]]-100)/100</f>
        <v>-0.31</v>
      </c>
      <c r="T299">
        <f>MTA_Daily_Ridership[[#This Row],[Subways: Total Estimated Ridership]]/MTA_Daily_Ridership[[#This Row],[Bridges and Tunnels: Total Traffic]]</f>
        <v>4.2541085716233411</v>
      </c>
    </row>
    <row r="300" spans="1:20" x14ac:dyDescent="0.25">
      <c r="A300" s="1">
        <v>45371</v>
      </c>
      <c r="B300">
        <v>3886104</v>
      </c>
      <c r="C300">
        <v>70</v>
      </c>
      <c r="D300">
        <v>1334002</v>
      </c>
      <c r="E300">
        <v>60</v>
      </c>
      <c r="F300">
        <v>234446</v>
      </c>
      <c r="G300">
        <v>75</v>
      </c>
      <c r="H300">
        <v>206030</v>
      </c>
      <c r="I300">
        <v>75</v>
      </c>
      <c r="J300">
        <v>35998</v>
      </c>
      <c r="K300">
        <v>121</v>
      </c>
      <c r="L300">
        <v>927404</v>
      </c>
      <c r="M300">
        <v>101</v>
      </c>
      <c r="N300">
        <v>7700</v>
      </c>
      <c r="O300">
        <v>48</v>
      </c>
      <c r="P300" t="s">
        <v>21</v>
      </c>
      <c r="Q300" t="str">
        <f>_xlfn.IFS(OR(MTA_Daily_Ridership[[#This Row],[Day Name]]="Saturday",MTA_Daily_Ridership[[#This Row],[Day Name]]="Sunday"),"Weekend",TRUE,"Weekday")</f>
        <v>Weekday</v>
      </c>
      <c r="R3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6631684</v>
      </c>
      <c r="S300" s="9">
        <f>(MTA_Daily_Ridership[[#This Row],[Subways: % of Comparable Pre-Pandemic Day]]-100)/100</f>
        <v>-0.3</v>
      </c>
      <c r="T300">
        <f>MTA_Daily_Ridership[[#This Row],[Subways: Total Estimated Ridership]]/MTA_Daily_Ridership[[#This Row],[Bridges and Tunnels: Total Traffic]]</f>
        <v>4.1903032551078061</v>
      </c>
    </row>
    <row r="301" spans="1:20" x14ac:dyDescent="0.25">
      <c r="A301" s="1">
        <v>45377</v>
      </c>
      <c r="B301">
        <v>3969793</v>
      </c>
      <c r="C301">
        <v>71</v>
      </c>
      <c r="D301">
        <v>1355991</v>
      </c>
      <c r="E301">
        <v>60</v>
      </c>
      <c r="F301">
        <v>239790</v>
      </c>
      <c r="G301">
        <v>77</v>
      </c>
      <c r="H301">
        <v>211566</v>
      </c>
      <c r="I301">
        <v>77</v>
      </c>
      <c r="J301">
        <v>34874</v>
      </c>
      <c r="K301">
        <v>117</v>
      </c>
      <c r="L301">
        <v>914666</v>
      </c>
      <c r="M301">
        <v>99</v>
      </c>
      <c r="N301">
        <v>7754</v>
      </c>
      <c r="O301">
        <v>49</v>
      </c>
      <c r="P301" t="s">
        <v>23</v>
      </c>
      <c r="Q301" t="str">
        <f>_xlfn.IFS(OR(MTA_Daily_Ridership[[#This Row],[Day Name]]="Saturday",MTA_Daily_Ridership[[#This Row],[Day Name]]="Sunday"),"Weekend",TRUE,"Weekday")</f>
        <v>Weekday</v>
      </c>
      <c r="R3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6734434</v>
      </c>
      <c r="S301" s="9">
        <f>(MTA_Daily_Ridership[[#This Row],[Subways: % of Comparable Pre-Pandemic Day]]-100)/100</f>
        <v>-0.28999999999999998</v>
      </c>
      <c r="T301">
        <f>MTA_Daily_Ridership[[#This Row],[Subways: Total Estimated Ridership]]/MTA_Daily_Ridership[[#This Row],[Bridges and Tunnels: Total Traffic]]</f>
        <v>4.3401558601719099</v>
      </c>
    </row>
    <row r="302" spans="1:20" x14ac:dyDescent="0.25">
      <c r="A302" s="1">
        <v>45378</v>
      </c>
      <c r="B302">
        <v>4014011</v>
      </c>
      <c r="C302">
        <v>72</v>
      </c>
      <c r="D302">
        <v>1342695</v>
      </c>
      <c r="E302">
        <v>60</v>
      </c>
      <c r="F302">
        <v>241268</v>
      </c>
      <c r="G302">
        <v>77</v>
      </c>
      <c r="H302">
        <v>207744</v>
      </c>
      <c r="I302">
        <v>75</v>
      </c>
      <c r="J302">
        <v>35627</v>
      </c>
      <c r="K302">
        <v>120</v>
      </c>
      <c r="L302">
        <v>943920</v>
      </c>
      <c r="M302">
        <v>102</v>
      </c>
      <c r="N302">
        <v>7628</v>
      </c>
      <c r="O302">
        <v>48</v>
      </c>
      <c r="P302" t="s">
        <v>21</v>
      </c>
      <c r="Q302" t="str">
        <f>_xlfn.IFS(OR(MTA_Daily_Ridership[[#This Row],[Day Name]]="Saturday",MTA_Daily_Ridership[[#This Row],[Day Name]]="Sunday"),"Weekend",TRUE,"Weekday")</f>
        <v>Weekday</v>
      </c>
      <c r="R3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6792893</v>
      </c>
      <c r="S302" s="9">
        <f>(MTA_Daily_Ridership[[#This Row],[Subways: % of Comparable Pre-Pandemic Day]]-100)/100</f>
        <v>-0.28000000000000003</v>
      </c>
      <c r="T302">
        <f>MTA_Daily_Ridership[[#This Row],[Subways: Total Estimated Ridership]]/MTA_Daily_Ridership[[#This Row],[Bridges and Tunnels: Total Traffic]]</f>
        <v>4.2524906771760316</v>
      </c>
    </row>
    <row r="303" spans="1:20" x14ac:dyDescent="0.25">
      <c r="A303" s="1">
        <v>45381</v>
      </c>
      <c r="B303">
        <v>2526569</v>
      </c>
      <c r="C303">
        <v>82</v>
      </c>
      <c r="D303">
        <v>801723</v>
      </c>
      <c r="E303">
        <v>60</v>
      </c>
      <c r="F303">
        <v>135355</v>
      </c>
      <c r="G303">
        <v>125</v>
      </c>
      <c r="H303">
        <v>111061</v>
      </c>
      <c r="I303">
        <v>82</v>
      </c>
      <c r="J303">
        <v>19891</v>
      </c>
      <c r="K303">
        <v>117</v>
      </c>
      <c r="L303">
        <v>906427</v>
      </c>
      <c r="M303">
        <v>104</v>
      </c>
      <c r="N303">
        <v>2748</v>
      </c>
      <c r="O303">
        <v>54</v>
      </c>
      <c r="P303" t="s">
        <v>26</v>
      </c>
      <c r="Q303" t="str">
        <f>_xlfn.IFS(OR(MTA_Daily_Ridership[[#This Row],[Day Name]]="Saturday",MTA_Daily_Ridership[[#This Row],[Day Name]]="Sunday"),"Weekend",TRUE,"Weekday")</f>
        <v>Weekend</v>
      </c>
      <c r="R3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4503774</v>
      </c>
      <c r="S303" s="9">
        <f>(MTA_Daily_Ridership[[#This Row],[Subways: % of Comparable Pre-Pandemic Day]]-100)/100</f>
        <v>-0.18</v>
      </c>
      <c r="T303">
        <f>MTA_Daily_Ridership[[#This Row],[Subways: Total Estimated Ridership]]/MTA_Daily_Ridership[[#This Row],[Bridges and Tunnels: Total Traffic]]</f>
        <v>2.7873938000522931</v>
      </c>
    </row>
    <row r="304" spans="1:20" x14ac:dyDescent="0.25">
      <c r="A304" s="1">
        <v>45393</v>
      </c>
      <c r="B304">
        <v>4000485</v>
      </c>
      <c r="C304">
        <v>72</v>
      </c>
      <c r="D304">
        <v>1315916</v>
      </c>
      <c r="E304">
        <v>60</v>
      </c>
      <c r="F304">
        <v>241215</v>
      </c>
      <c r="G304">
        <v>78</v>
      </c>
      <c r="H304">
        <v>205013</v>
      </c>
      <c r="I304">
        <v>71</v>
      </c>
      <c r="J304">
        <v>35354</v>
      </c>
      <c r="K304">
        <v>122</v>
      </c>
      <c r="L304">
        <v>963140</v>
      </c>
      <c r="M304">
        <v>102</v>
      </c>
      <c r="N304">
        <v>7326</v>
      </c>
      <c r="O304">
        <v>45</v>
      </c>
      <c r="P304" t="s">
        <v>22</v>
      </c>
      <c r="Q304" t="str">
        <f>_xlfn.IFS(OR(MTA_Daily_Ridership[[#This Row],[Day Name]]="Saturday",MTA_Daily_Ridership[[#This Row],[Day Name]]="Sunday"),"Weekend",TRUE,"Weekday")</f>
        <v>Weekday</v>
      </c>
      <c r="R3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6768449</v>
      </c>
      <c r="S304" s="9">
        <f>(MTA_Daily_Ridership[[#This Row],[Subways: % of Comparable Pre-Pandemic Day]]-100)/100</f>
        <v>-0.28000000000000003</v>
      </c>
      <c r="T304">
        <f>MTA_Daily_Ridership[[#This Row],[Subways: Total Estimated Ridership]]/MTA_Daily_Ridership[[#This Row],[Bridges and Tunnels: Total Traffic]]</f>
        <v>4.1535861868471873</v>
      </c>
    </row>
    <row r="305" spans="1:20" x14ac:dyDescent="0.25">
      <c r="A305" s="1">
        <v>45397</v>
      </c>
      <c r="B305">
        <v>3704177</v>
      </c>
      <c r="C305">
        <v>66</v>
      </c>
      <c r="D305">
        <v>1319005</v>
      </c>
      <c r="E305">
        <v>60</v>
      </c>
      <c r="F305">
        <v>233386</v>
      </c>
      <c r="G305">
        <v>75</v>
      </c>
      <c r="H305">
        <v>203835</v>
      </c>
      <c r="I305">
        <v>71</v>
      </c>
      <c r="J305">
        <v>32975</v>
      </c>
      <c r="K305">
        <v>114</v>
      </c>
      <c r="L305">
        <v>933433</v>
      </c>
      <c r="M305">
        <v>99</v>
      </c>
      <c r="N305">
        <v>7374</v>
      </c>
      <c r="O305">
        <v>45</v>
      </c>
      <c r="P305" t="s">
        <v>25</v>
      </c>
      <c r="Q305" t="str">
        <f>_xlfn.IFS(OR(MTA_Daily_Ridership[[#This Row],[Day Name]]="Saturday",MTA_Daily_Ridership[[#This Row],[Day Name]]="Sunday"),"Weekend",TRUE,"Weekday")</f>
        <v>Weekday</v>
      </c>
      <c r="R3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6434185</v>
      </c>
      <c r="S305" s="9">
        <f>(MTA_Daily_Ridership[[#This Row],[Subways: % of Comparable Pre-Pandemic Day]]-100)/100</f>
        <v>-0.34</v>
      </c>
      <c r="T305">
        <f>MTA_Daily_Ridership[[#This Row],[Subways: Total Estimated Ridership]]/MTA_Daily_Ridership[[#This Row],[Bridges and Tunnels: Total Traffic]]</f>
        <v>3.9683373096944292</v>
      </c>
    </row>
    <row r="306" spans="1:20" x14ac:dyDescent="0.25">
      <c r="A306" s="1">
        <v>45400</v>
      </c>
      <c r="B306">
        <v>3966226</v>
      </c>
      <c r="C306">
        <v>71</v>
      </c>
      <c r="D306">
        <v>1303010</v>
      </c>
      <c r="E306">
        <v>60</v>
      </c>
      <c r="F306">
        <v>230634</v>
      </c>
      <c r="G306">
        <v>74</v>
      </c>
      <c r="H306">
        <v>203859</v>
      </c>
      <c r="I306">
        <v>71</v>
      </c>
      <c r="J306">
        <v>34816</v>
      </c>
      <c r="K306">
        <v>120</v>
      </c>
      <c r="L306">
        <v>955479</v>
      </c>
      <c r="M306">
        <v>102</v>
      </c>
      <c r="N306">
        <v>7271</v>
      </c>
      <c r="O306">
        <v>45</v>
      </c>
      <c r="P306" t="s">
        <v>22</v>
      </c>
      <c r="Q306" t="str">
        <f>_xlfn.IFS(OR(MTA_Daily_Ridership[[#This Row],[Day Name]]="Saturday",MTA_Daily_Ridership[[#This Row],[Day Name]]="Sunday"),"Weekend",TRUE,"Weekday")</f>
        <v>Weekday</v>
      </c>
      <c r="R3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6701295</v>
      </c>
      <c r="S306" s="9">
        <f>(MTA_Daily_Ridership[[#This Row],[Subways: % of Comparable Pre-Pandemic Day]]-100)/100</f>
        <v>-0.28999999999999998</v>
      </c>
      <c r="T306">
        <f>MTA_Daily_Ridership[[#This Row],[Subways: Total Estimated Ridership]]/MTA_Daily_Ridership[[#This Row],[Bridges and Tunnels: Total Traffic]]</f>
        <v>4.1510341933208368</v>
      </c>
    </row>
    <row r="307" spans="1:20" x14ac:dyDescent="0.25">
      <c r="A307" s="1">
        <v>45409</v>
      </c>
      <c r="B307">
        <v>2506779</v>
      </c>
      <c r="C307">
        <v>79</v>
      </c>
      <c r="D307">
        <v>801494</v>
      </c>
      <c r="E307">
        <v>60</v>
      </c>
      <c r="F307">
        <v>123192</v>
      </c>
      <c r="G307">
        <v>108</v>
      </c>
      <c r="H307">
        <v>109447</v>
      </c>
      <c r="I307">
        <v>73</v>
      </c>
      <c r="J307">
        <v>20591</v>
      </c>
      <c r="K307">
        <v>123</v>
      </c>
      <c r="L307">
        <v>911900</v>
      </c>
      <c r="M307">
        <v>100</v>
      </c>
      <c r="N307">
        <v>2479</v>
      </c>
      <c r="O307">
        <v>48</v>
      </c>
      <c r="P307" t="s">
        <v>26</v>
      </c>
      <c r="Q307" t="str">
        <f>_xlfn.IFS(OR(MTA_Daily_Ridership[[#This Row],[Day Name]]="Saturday",MTA_Daily_Ridership[[#This Row],[Day Name]]="Sunday"),"Weekend",TRUE,"Weekday")</f>
        <v>Weekend</v>
      </c>
      <c r="R3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4475882</v>
      </c>
      <c r="S307" s="9">
        <f>(MTA_Daily_Ridership[[#This Row],[Subways: % of Comparable Pre-Pandemic Day]]-100)/100</f>
        <v>-0.21</v>
      </c>
      <c r="T307">
        <f>MTA_Daily_Ridership[[#This Row],[Subways: Total Estimated Ridership]]/MTA_Daily_Ridership[[#This Row],[Bridges and Tunnels: Total Traffic]]</f>
        <v>2.7489626055488539</v>
      </c>
    </row>
    <row r="308" spans="1:20" x14ac:dyDescent="0.25">
      <c r="A308" s="1">
        <v>45417</v>
      </c>
      <c r="B308">
        <v>1889174</v>
      </c>
      <c r="C308">
        <v>79</v>
      </c>
      <c r="D308">
        <v>578132</v>
      </c>
      <c r="E308">
        <v>60</v>
      </c>
      <c r="F308">
        <v>99491</v>
      </c>
      <c r="G308">
        <v>102</v>
      </c>
      <c r="H308">
        <v>87988</v>
      </c>
      <c r="I308">
        <v>85</v>
      </c>
      <c r="J308">
        <v>20709</v>
      </c>
      <c r="K308">
        <v>122</v>
      </c>
      <c r="L308">
        <v>819681</v>
      </c>
      <c r="M308">
        <v>96</v>
      </c>
      <c r="N308">
        <v>2571</v>
      </c>
      <c r="O308">
        <v>73</v>
      </c>
      <c r="P308" t="s">
        <v>27</v>
      </c>
      <c r="Q308" t="str">
        <f>_xlfn.IFS(OR(MTA_Daily_Ridership[[#This Row],[Day Name]]="Saturday",MTA_Daily_Ridership[[#This Row],[Day Name]]="Sunday"),"Weekend",TRUE,"Weekday")</f>
        <v>Weekend</v>
      </c>
      <c r="R3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3497746</v>
      </c>
      <c r="S308" s="9">
        <f>(MTA_Daily_Ridership[[#This Row],[Subways: % of Comparable Pre-Pandemic Day]]-100)/100</f>
        <v>-0.21</v>
      </c>
      <c r="T308">
        <f>MTA_Daily_Ridership[[#This Row],[Subways: Total Estimated Ridership]]/MTA_Daily_Ridership[[#This Row],[Bridges and Tunnels: Total Traffic]]</f>
        <v>2.3047673424173549</v>
      </c>
    </row>
    <row r="309" spans="1:20" x14ac:dyDescent="0.25">
      <c r="A309" s="1">
        <v>45419</v>
      </c>
      <c r="B309">
        <v>4098321</v>
      </c>
      <c r="C309">
        <v>72</v>
      </c>
      <c r="D309">
        <v>1375535</v>
      </c>
      <c r="E309">
        <v>60</v>
      </c>
      <c r="F309">
        <v>250953</v>
      </c>
      <c r="G309">
        <v>79</v>
      </c>
      <c r="H309">
        <v>227303</v>
      </c>
      <c r="I309">
        <v>79</v>
      </c>
      <c r="J309">
        <v>36309</v>
      </c>
      <c r="K309">
        <v>123</v>
      </c>
      <c r="L309">
        <v>954763</v>
      </c>
      <c r="M309">
        <v>99</v>
      </c>
      <c r="N309">
        <v>7966</v>
      </c>
      <c r="O309">
        <v>46</v>
      </c>
      <c r="P309" t="s">
        <v>23</v>
      </c>
      <c r="Q309" t="str">
        <f>_xlfn.IFS(OR(MTA_Daily_Ridership[[#This Row],[Day Name]]="Saturday",MTA_Daily_Ridership[[#This Row],[Day Name]]="Sunday"),"Weekend",TRUE,"Weekday")</f>
        <v>Weekday</v>
      </c>
      <c r="R3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6951150</v>
      </c>
      <c r="S309" s="9">
        <f>(MTA_Daily_Ridership[[#This Row],[Subways: % of Comparable Pre-Pandemic Day]]-100)/100</f>
        <v>-0.28000000000000003</v>
      </c>
      <c r="T309">
        <f>MTA_Daily_Ridership[[#This Row],[Subways: Total Estimated Ridership]]/MTA_Daily_Ridership[[#This Row],[Bridges and Tunnels: Total Traffic]]</f>
        <v>4.2925008614703337</v>
      </c>
    </row>
    <row r="310" spans="1:20" x14ac:dyDescent="0.25">
      <c r="A310" s="1">
        <v>45421</v>
      </c>
      <c r="B310">
        <v>4086528</v>
      </c>
      <c r="C310">
        <v>71</v>
      </c>
      <c r="D310">
        <v>1354139</v>
      </c>
      <c r="E310">
        <v>60</v>
      </c>
      <c r="F310">
        <v>247959</v>
      </c>
      <c r="G310">
        <v>78</v>
      </c>
      <c r="H310">
        <v>218370</v>
      </c>
      <c r="I310">
        <v>76</v>
      </c>
      <c r="J310">
        <v>35927</v>
      </c>
      <c r="K310">
        <v>122</v>
      </c>
      <c r="L310">
        <v>999321</v>
      </c>
      <c r="M310">
        <v>104</v>
      </c>
      <c r="N310">
        <v>7344</v>
      </c>
      <c r="O310">
        <v>42</v>
      </c>
      <c r="P310" t="s">
        <v>22</v>
      </c>
      <c r="Q310" t="str">
        <f>_xlfn.IFS(OR(MTA_Daily_Ridership[[#This Row],[Day Name]]="Saturday",MTA_Daily_Ridership[[#This Row],[Day Name]]="Sunday"),"Weekend",TRUE,"Weekday")</f>
        <v>Weekday</v>
      </c>
      <c r="R3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6949588</v>
      </c>
      <c r="S310" s="9">
        <f>(MTA_Daily_Ridership[[#This Row],[Subways: % of Comparable Pre-Pandemic Day]]-100)/100</f>
        <v>-0.28999999999999998</v>
      </c>
      <c r="T310">
        <f>MTA_Daily_Ridership[[#This Row],[Subways: Total Estimated Ridership]]/MTA_Daily_Ridership[[#This Row],[Bridges and Tunnels: Total Traffic]]</f>
        <v>4.0893046378490991</v>
      </c>
    </row>
    <row r="311" spans="1:20" x14ac:dyDescent="0.25">
      <c r="A311" s="1">
        <v>45434</v>
      </c>
      <c r="B311">
        <v>4104021</v>
      </c>
      <c r="C311">
        <v>72</v>
      </c>
      <c r="D311">
        <v>1357841</v>
      </c>
      <c r="E311">
        <v>60</v>
      </c>
      <c r="F311">
        <v>258544</v>
      </c>
      <c r="G311">
        <v>81</v>
      </c>
      <c r="H311">
        <v>233098</v>
      </c>
      <c r="I311">
        <v>81</v>
      </c>
      <c r="J311">
        <v>36940</v>
      </c>
      <c r="K311">
        <v>126</v>
      </c>
      <c r="L311">
        <v>975096</v>
      </c>
      <c r="M311">
        <v>101</v>
      </c>
      <c r="N311">
        <v>8086</v>
      </c>
      <c r="O311">
        <v>46</v>
      </c>
      <c r="P311" t="s">
        <v>21</v>
      </c>
      <c r="Q311" t="str">
        <f>_xlfn.IFS(OR(MTA_Daily_Ridership[[#This Row],[Day Name]]="Saturday",MTA_Daily_Ridership[[#This Row],[Day Name]]="Sunday"),"Weekend",TRUE,"Weekday")</f>
        <v>Weekday</v>
      </c>
      <c r="R3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6973626</v>
      </c>
      <c r="S311" s="9">
        <f>(MTA_Daily_Ridership[[#This Row],[Subways: % of Comparable Pre-Pandemic Day]]-100)/100</f>
        <v>-0.28000000000000003</v>
      </c>
      <c r="T311">
        <f>MTA_Daily_Ridership[[#This Row],[Subways: Total Estimated Ridership]]/MTA_Daily_Ridership[[#This Row],[Bridges and Tunnels: Total Traffic]]</f>
        <v>4.2088378990376336</v>
      </c>
    </row>
    <row r="312" spans="1:20" x14ac:dyDescent="0.25">
      <c r="A312" s="1">
        <v>45445</v>
      </c>
      <c r="B312">
        <v>1978037</v>
      </c>
      <c r="C312">
        <v>76</v>
      </c>
      <c r="D312">
        <v>651637</v>
      </c>
      <c r="E312">
        <v>60</v>
      </c>
      <c r="F312">
        <v>114504</v>
      </c>
      <c r="G312">
        <v>116</v>
      </c>
      <c r="H312">
        <v>92567</v>
      </c>
      <c r="I312">
        <v>85</v>
      </c>
      <c r="J312">
        <v>22640</v>
      </c>
      <c r="K312">
        <v>125</v>
      </c>
      <c r="L312">
        <v>940743</v>
      </c>
      <c r="M312">
        <v>102</v>
      </c>
      <c r="N312">
        <v>2339</v>
      </c>
      <c r="O312">
        <v>60</v>
      </c>
      <c r="P312" t="s">
        <v>27</v>
      </c>
      <c r="Q312" t="str">
        <f>_xlfn.IFS(OR(MTA_Daily_Ridership[[#This Row],[Day Name]]="Saturday",MTA_Daily_Ridership[[#This Row],[Day Name]]="Sunday"),"Weekend",TRUE,"Weekday")</f>
        <v>Weekend</v>
      </c>
      <c r="R3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3802467</v>
      </c>
      <c r="S312" s="9">
        <f>(MTA_Daily_Ridership[[#This Row],[Subways: % of Comparable Pre-Pandemic Day]]-100)/100</f>
        <v>-0.24</v>
      </c>
      <c r="T312">
        <f>MTA_Daily_Ridership[[#This Row],[Subways: Total Estimated Ridership]]/MTA_Daily_Ridership[[#This Row],[Bridges and Tunnels: Total Traffic]]</f>
        <v>2.1026327062757844</v>
      </c>
    </row>
    <row r="313" spans="1:20" x14ac:dyDescent="0.25">
      <c r="A313" s="1">
        <v>45446</v>
      </c>
      <c r="B313">
        <v>3611491</v>
      </c>
      <c r="C313">
        <v>64</v>
      </c>
      <c r="D313">
        <v>1294956</v>
      </c>
      <c r="E313">
        <v>60</v>
      </c>
      <c r="F313">
        <v>225413</v>
      </c>
      <c r="G313">
        <v>68</v>
      </c>
      <c r="H313">
        <v>197640</v>
      </c>
      <c r="I313">
        <v>67</v>
      </c>
      <c r="J313">
        <v>33679</v>
      </c>
      <c r="K313">
        <v>115</v>
      </c>
      <c r="L313">
        <v>946610</v>
      </c>
      <c r="M313">
        <v>96</v>
      </c>
      <c r="N313">
        <v>7168</v>
      </c>
      <c r="O313">
        <v>44</v>
      </c>
      <c r="P313" t="s">
        <v>25</v>
      </c>
      <c r="Q313" t="str">
        <f>_xlfn.IFS(OR(MTA_Daily_Ridership[[#This Row],[Day Name]]="Saturday",MTA_Daily_Ridership[[#This Row],[Day Name]]="Sunday"),"Weekend",TRUE,"Weekday")</f>
        <v>Weekday</v>
      </c>
      <c r="R3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6316957</v>
      </c>
      <c r="S313" s="9">
        <f>(MTA_Daily_Ridership[[#This Row],[Subways: % of Comparable Pre-Pandemic Day]]-100)/100</f>
        <v>-0.36</v>
      </c>
      <c r="T313">
        <f>MTA_Daily_Ridership[[#This Row],[Subways: Total Estimated Ridership]]/MTA_Daily_Ridership[[#This Row],[Bridges and Tunnels: Total Traffic]]</f>
        <v>3.8151836553596516</v>
      </c>
    </row>
    <row r="314" spans="1:20" x14ac:dyDescent="0.25">
      <c r="A314" s="1">
        <v>45451</v>
      </c>
      <c r="B314">
        <v>2673220</v>
      </c>
      <c r="C314">
        <v>83</v>
      </c>
      <c r="D314">
        <v>842779</v>
      </c>
      <c r="E314">
        <v>60</v>
      </c>
      <c r="F314">
        <v>159020</v>
      </c>
      <c r="G314">
        <v>129</v>
      </c>
      <c r="H314">
        <v>135138</v>
      </c>
      <c r="I314">
        <v>85</v>
      </c>
      <c r="J314">
        <v>23371</v>
      </c>
      <c r="K314">
        <v>135</v>
      </c>
      <c r="L314">
        <v>998451</v>
      </c>
      <c r="M314">
        <v>102</v>
      </c>
      <c r="N314">
        <v>3150</v>
      </c>
      <c r="O314">
        <v>62</v>
      </c>
      <c r="P314" t="s">
        <v>26</v>
      </c>
      <c r="Q314" t="str">
        <f>_xlfn.IFS(OR(MTA_Daily_Ridership[[#This Row],[Day Name]]="Saturday",MTA_Daily_Ridership[[#This Row],[Day Name]]="Sunday"),"Weekend",TRUE,"Weekday")</f>
        <v>Weekend</v>
      </c>
      <c r="R3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4835129</v>
      </c>
      <c r="S314" s="9">
        <f>(MTA_Daily_Ridership[[#This Row],[Subways: % of Comparable Pre-Pandemic Day]]-100)/100</f>
        <v>-0.17</v>
      </c>
      <c r="T314">
        <f>MTA_Daily_Ridership[[#This Row],[Subways: Total Estimated Ridership]]/MTA_Daily_Ridership[[#This Row],[Bridges and Tunnels: Total Traffic]]</f>
        <v>2.6773672418576373</v>
      </c>
    </row>
    <row r="315" spans="1:20" x14ac:dyDescent="0.25">
      <c r="A315" s="1">
        <v>45459</v>
      </c>
      <c r="B315">
        <v>1897201</v>
      </c>
      <c r="C315">
        <v>72</v>
      </c>
      <c r="D315">
        <v>653946</v>
      </c>
      <c r="E315">
        <v>60</v>
      </c>
      <c r="F315">
        <v>130133</v>
      </c>
      <c r="G315">
        <v>132</v>
      </c>
      <c r="H315">
        <v>109303</v>
      </c>
      <c r="I315">
        <v>100</v>
      </c>
      <c r="J315">
        <v>24200</v>
      </c>
      <c r="K315">
        <v>134</v>
      </c>
      <c r="L315">
        <v>997278</v>
      </c>
      <c r="M315">
        <v>108</v>
      </c>
      <c r="N315">
        <v>2245</v>
      </c>
      <c r="O315">
        <v>58</v>
      </c>
      <c r="P315" t="s">
        <v>27</v>
      </c>
      <c r="Q315" t="str">
        <f>_xlfn.IFS(OR(MTA_Daily_Ridership[[#This Row],[Day Name]]="Saturday",MTA_Daily_Ridership[[#This Row],[Day Name]]="Sunday"),"Weekend",TRUE,"Weekday")</f>
        <v>Weekend</v>
      </c>
      <c r="R3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3814306</v>
      </c>
      <c r="S315" s="9">
        <f>(MTA_Daily_Ridership[[#This Row],[Subways: % of Comparable Pre-Pandemic Day]]-100)/100</f>
        <v>-0.28000000000000003</v>
      </c>
      <c r="T315">
        <f>MTA_Daily_Ridership[[#This Row],[Subways: Total Estimated Ridership]]/MTA_Daily_Ridership[[#This Row],[Bridges and Tunnels: Total Traffic]]</f>
        <v>1.9023792763903344</v>
      </c>
    </row>
    <row r="316" spans="1:20" x14ac:dyDescent="0.25">
      <c r="A316" s="1">
        <v>45466</v>
      </c>
      <c r="B316">
        <v>1908786</v>
      </c>
      <c r="C316">
        <v>73</v>
      </c>
      <c r="D316">
        <v>648887</v>
      </c>
      <c r="E316">
        <v>60</v>
      </c>
      <c r="F316">
        <v>118067</v>
      </c>
      <c r="G316">
        <v>120</v>
      </c>
      <c r="H316">
        <v>103892</v>
      </c>
      <c r="I316">
        <v>95</v>
      </c>
      <c r="J316">
        <v>21789</v>
      </c>
      <c r="K316">
        <v>120</v>
      </c>
      <c r="L316">
        <v>953693</v>
      </c>
      <c r="M316">
        <v>103</v>
      </c>
      <c r="N316">
        <v>2061</v>
      </c>
      <c r="O316">
        <v>53</v>
      </c>
      <c r="P316" t="s">
        <v>27</v>
      </c>
      <c r="Q316" t="str">
        <f>_xlfn.IFS(OR(MTA_Daily_Ridership[[#This Row],[Day Name]]="Saturday",MTA_Daily_Ridership[[#This Row],[Day Name]]="Sunday"),"Weekend",TRUE,"Weekday")</f>
        <v>Weekend</v>
      </c>
      <c r="R3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3757175</v>
      </c>
      <c r="S316" s="9">
        <f>(MTA_Daily_Ridership[[#This Row],[Subways: % of Comparable Pre-Pandemic Day]]-100)/100</f>
        <v>-0.27</v>
      </c>
      <c r="T316">
        <f>MTA_Daily_Ridership[[#This Row],[Subways: Total Estimated Ridership]]/MTA_Daily_Ridership[[#This Row],[Bridges and Tunnels: Total Traffic]]</f>
        <v>2.0014679776406035</v>
      </c>
    </row>
    <row r="317" spans="1:20" x14ac:dyDescent="0.25">
      <c r="A317" s="1">
        <v>45482</v>
      </c>
      <c r="B317">
        <v>3605032</v>
      </c>
      <c r="C317">
        <v>68</v>
      </c>
      <c r="D317">
        <v>1236657</v>
      </c>
      <c r="E317">
        <v>60</v>
      </c>
      <c r="F317">
        <v>249970</v>
      </c>
      <c r="G317">
        <v>79</v>
      </c>
      <c r="H317">
        <v>219843</v>
      </c>
      <c r="I317">
        <v>78</v>
      </c>
      <c r="J317">
        <v>35500</v>
      </c>
      <c r="K317">
        <v>125</v>
      </c>
      <c r="L317">
        <v>927603</v>
      </c>
      <c r="M317">
        <v>96</v>
      </c>
      <c r="N317">
        <v>7176</v>
      </c>
      <c r="O317">
        <v>52</v>
      </c>
      <c r="P317" t="s">
        <v>23</v>
      </c>
      <c r="Q317" t="str">
        <f>_xlfn.IFS(OR(MTA_Daily_Ridership[[#This Row],[Day Name]]="Saturday",MTA_Daily_Ridership[[#This Row],[Day Name]]="Sunday"),"Weekend",TRUE,"Weekday")</f>
        <v>Weekday</v>
      </c>
      <c r="R3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6281781</v>
      </c>
      <c r="S317" s="9">
        <f>(MTA_Daily_Ridership[[#This Row],[Subways: % of Comparable Pre-Pandemic Day]]-100)/100</f>
        <v>-0.32</v>
      </c>
      <c r="T317">
        <f>MTA_Daily_Ridership[[#This Row],[Subways: Total Estimated Ridership]]/MTA_Daily_Ridership[[#This Row],[Bridges and Tunnels: Total Traffic]]</f>
        <v>3.8863953652586289</v>
      </c>
    </row>
    <row r="318" spans="1:20" x14ac:dyDescent="0.25">
      <c r="A318" s="1">
        <v>45483</v>
      </c>
      <c r="B318">
        <v>3691835</v>
      </c>
      <c r="C318">
        <v>70</v>
      </c>
      <c r="D318">
        <v>1252733</v>
      </c>
      <c r="E318">
        <v>60</v>
      </c>
      <c r="F318">
        <v>249781</v>
      </c>
      <c r="G318">
        <v>79</v>
      </c>
      <c r="H318">
        <v>210993</v>
      </c>
      <c r="I318">
        <v>75</v>
      </c>
      <c r="J318">
        <v>37417</v>
      </c>
      <c r="K318">
        <v>132</v>
      </c>
      <c r="L318">
        <v>957143</v>
      </c>
      <c r="M318">
        <v>100</v>
      </c>
      <c r="N318">
        <v>7393</v>
      </c>
      <c r="O318">
        <v>54</v>
      </c>
      <c r="P318" t="s">
        <v>21</v>
      </c>
      <c r="Q318" t="str">
        <f>_xlfn.IFS(OR(MTA_Daily_Ridership[[#This Row],[Day Name]]="Saturday",MTA_Daily_Ridership[[#This Row],[Day Name]]="Sunday"),"Weekend",TRUE,"Weekday")</f>
        <v>Weekday</v>
      </c>
      <c r="R3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6407295</v>
      </c>
      <c r="S318" s="9">
        <f>(MTA_Daily_Ridership[[#This Row],[Subways: % of Comparable Pre-Pandemic Day]]-100)/100</f>
        <v>-0.3</v>
      </c>
      <c r="T318">
        <f>MTA_Daily_Ridership[[#This Row],[Subways: Total Estimated Ridership]]/MTA_Daily_Ridership[[#This Row],[Bridges and Tunnels: Total Traffic]]</f>
        <v>3.8571404690835123</v>
      </c>
    </row>
    <row r="319" spans="1:20" x14ac:dyDescent="0.25">
      <c r="A319" s="1">
        <v>45484</v>
      </c>
      <c r="B319">
        <v>3688029</v>
      </c>
      <c r="C319">
        <v>70</v>
      </c>
      <c r="D319">
        <v>1233678</v>
      </c>
      <c r="E319">
        <v>60</v>
      </c>
      <c r="F319">
        <v>246250</v>
      </c>
      <c r="G319">
        <v>78</v>
      </c>
      <c r="H319">
        <v>209174</v>
      </c>
      <c r="I319">
        <v>74</v>
      </c>
      <c r="J319">
        <v>35691</v>
      </c>
      <c r="K319">
        <v>126</v>
      </c>
      <c r="L319">
        <v>993245</v>
      </c>
      <c r="M319">
        <v>103</v>
      </c>
      <c r="N319">
        <v>6914</v>
      </c>
      <c r="O319">
        <v>50</v>
      </c>
      <c r="P319" t="s">
        <v>22</v>
      </c>
      <c r="Q319" t="str">
        <f>_xlfn.IFS(OR(MTA_Daily_Ridership[[#This Row],[Day Name]]="Saturday",MTA_Daily_Ridership[[#This Row],[Day Name]]="Sunday"),"Weekend",TRUE,"Weekday")</f>
        <v>Weekday</v>
      </c>
      <c r="R3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6412981</v>
      </c>
      <c r="S319" s="9">
        <f>(MTA_Daily_Ridership[[#This Row],[Subways: % of Comparable Pre-Pandemic Day]]-100)/100</f>
        <v>-0.3</v>
      </c>
      <c r="T319">
        <f>MTA_Daily_Ridership[[#This Row],[Subways: Total Estimated Ridership]]/MTA_Daily_Ridership[[#This Row],[Bridges and Tunnels: Total Traffic]]</f>
        <v>3.7131110652457351</v>
      </c>
    </row>
    <row r="320" spans="1:20" x14ac:dyDescent="0.25">
      <c r="A320" s="1">
        <v>45493</v>
      </c>
      <c r="B320">
        <v>2269647</v>
      </c>
      <c r="C320">
        <v>80</v>
      </c>
      <c r="D320">
        <v>803868</v>
      </c>
      <c r="E320">
        <v>60</v>
      </c>
      <c r="F320">
        <v>131910</v>
      </c>
      <c r="G320">
        <v>103</v>
      </c>
      <c r="H320">
        <v>125050</v>
      </c>
      <c r="I320">
        <v>81</v>
      </c>
      <c r="J320">
        <v>19961</v>
      </c>
      <c r="K320">
        <v>126</v>
      </c>
      <c r="L320">
        <v>980583</v>
      </c>
      <c r="M320">
        <v>106</v>
      </c>
      <c r="N320">
        <v>2688</v>
      </c>
      <c r="O320">
        <v>53</v>
      </c>
      <c r="P320" t="s">
        <v>26</v>
      </c>
      <c r="Q320" t="str">
        <f>_xlfn.IFS(OR(MTA_Daily_Ridership[[#This Row],[Day Name]]="Saturday",MTA_Daily_Ridership[[#This Row],[Day Name]]="Sunday"),"Weekend",TRUE,"Weekday")</f>
        <v>Weekend</v>
      </c>
      <c r="R3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4333707</v>
      </c>
      <c r="S320" s="9">
        <f>(MTA_Daily_Ridership[[#This Row],[Subways: % of Comparable Pre-Pandemic Day]]-100)/100</f>
        <v>-0.2</v>
      </c>
      <c r="T320">
        <f>MTA_Daily_Ridership[[#This Row],[Subways: Total Estimated Ridership]]/MTA_Daily_Ridership[[#This Row],[Bridges and Tunnels: Total Traffic]]</f>
        <v>2.3145893820308938</v>
      </c>
    </row>
    <row r="321" spans="1:20" x14ac:dyDescent="0.25">
      <c r="A321" s="1">
        <v>45494</v>
      </c>
      <c r="B321">
        <v>1877704</v>
      </c>
      <c r="C321">
        <v>80</v>
      </c>
      <c r="D321">
        <v>659004</v>
      </c>
      <c r="E321">
        <v>60</v>
      </c>
      <c r="F321">
        <v>126169</v>
      </c>
      <c r="G321">
        <v>120</v>
      </c>
      <c r="H321">
        <v>111438</v>
      </c>
      <c r="I321">
        <v>105</v>
      </c>
      <c r="J321">
        <v>21664</v>
      </c>
      <c r="K321">
        <v>131</v>
      </c>
      <c r="L321">
        <v>962715</v>
      </c>
      <c r="M321">
        <v>109</v>
      </c>
      <c r="N321">
        <v>2080</v>
      </c>
      <c r="O321">
        <v>58</v>
      </c>
      <c r="P321" t="s">
        <v>27</v>
      </c>
      <c r="Q321" t="str">
        <f>_xlfn.IFS(OR(MTA_Daily_Ridership[[#This Row],[Day Name]]="Saturday",MTA_Daily_Ridership[[#This Row],[Day Name]]="Sunday"),"Weekend",TRUE,"Weekday")</f>
        <v>Weekend</v>
      </c>
      <c r="R3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3760774</v>
      </c>
      <c r="S321" s="9">
        <f>(MTA_Daily_Ridership[[#This Row],[Subways: % of Comparable Pre-Pandemic Day]]-100)/100</f>
        <v>-0.2</v>
      </c>
      <c r="T321">
        <f>MTA_Daily_Ridership[[#This Row],[Subways: Total Estimated Ridership]]/MTA_Daily_Ridership[[#This Row],[Bridges and Tunnels: Total Traffic]]</f>
        <v>1.9504256192123317</v>
      </c>
    </row>
    <row r="322" spans="1:20" x14ac:dyDescent="0.25">
      <c r="A322" s="1">
        <v>45500</v>
      </c>
      <c r="B322">
        <v>2306948</v>
      </c>
      <c r="C322">
        <v>82</v>
      </c>
      <c r="D322">
        <v>809660</v>
      </c>
      <c r="E322">
        <v>60</v>
      </c>
      <c r="F322">
        <v>138344</v>
      </c>
      <c r="G322">
        <v>108</v>
      </c>
      <c r="H322">
        <v>125101</v>
      </c>
      <c r="I322">
        <v>81</v>
      </c>
      <c r="J322">
        <v>22582</v>
      </c>
      <c r="K322">
        <v>142</v>
      </c>
      <c r="L322">
        <v>982745</v>
      </c>
      <c r="M322">
        <v>106</v>
      </c>
      <c r="N322">
        <v>2991</v>
      </c>
      <c r="O322">
        <v>59</v>
      </c>
      <c r="P322" t="s">
        <v>26</v>
      </c>
      <c r="Q322" t="str">
        <f>_xlfn.IFS(OR(MTA_Daily_Ridership[[#This Row],[Day Name]]="Saturday",MTA_Daily_Ridership[[#This Row],[Day Name]]="Sunday"),"Weekend",TRUE,"Weekday")</f>
        <v>Weekend</v>
      </c>
      <c r="R3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4388371</v>
      </c>
      <c r="S322" s="9">
        <f>(MTA_Daily_Ridership[[#This Row],[Subways: % of Comparable Pre-Pandemic Day]]-100)/100</f>
        <v>-0.18</v>
      </c>
      <c r="T322">
        <f>MTA_Daily_Ridership[[#This Row],[Subways: Total Estimated Ridership]]/MTA_Daily_Ridership[[#This Row],[Bridges and Tunnels: Total Traffic]]</f>
        <v>2.3474533068089891</v>
      </c>
    </row>
    <row r="323" spans="1:20" x14ac:dyDescent="0.25">
      <c r="A323" s="1">
        <v>45505</v>
      </c>
      <c r="B323">
        <v>3544663</v>
      </c>
      <c r="C323">
        <v>69</v>
      </c>
      <c r="D323">
        <v>1208275</v>
      </c>
      <c r="E323">
        <v>60</v>
      </c>
      <c r="F323">
        <v>229131</v>
      </c>
      <c r="G323">
        <v>73</v>
      </c>
      <c r="H323">
        <v>194439</v>
      </c>
      <c r="I323">
        <v>71</v>
      </c>
      <c r="J323">
        <v>35878</v>
      </c>
      <c r="K323">
        <v>128</v>
      </c>
      <c r="L323">
        <v>1008364</v>
      </c>
      <c r="M323">
        <v>104</v>
      </c>
      <c r="N323">
        <v>6902</v>
      </c>
      <c r="O323">
        <v>52</v>
      </c>
      <c r="P323" t="s">
        <v>22</v>
      </c>
      <c r="Q323" t="str">
        <f>_xlfn.IFS(OR(MTA_Daily_Ridership[[#This Row],[Day Name]]="Saturday",MTA_Daily_Ridership[[#This Row],[Day Name]]="Sunday"),"Weekend",TRUE,"Weekday")</f>
        <v>Weekday</v>
      </c>
      <c r="R3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6227652</v>
      </c>
      <c r="S323" s="9">
        <f>(MTA_Daily_Ridership[[#This Row],[Subways: % of Comparable Pre-Pandemic Day]]-100)/100</f>
        <v>-0.31</v>
      </c>
      <c r="T323">
        <f>MTA_Daily_Ridership[[#This Row],[Subways: Total Estimated Ridership]]/MTA_Daily_Ridership[[#This Row],[Bridges and Tunnels: Total Traffic]]</f>
        <v>3.5152613540348523</v>
      </c>
    </row>
    <row r="324" spans="1:20" x14ac:dyDescent="0.25">
      <c r="A324" s="1">
        <v>45532</v>
      </c>
      <c r="B324">
        <v>3516674</v>
      </c>
      <c r="C324">
        <v>68</v>
      </c>
      <c r="D324">
        <v>1203770</v>
      </c>
      <c r="E324">
        <v>60</v>
      </c>
      <c r="F324">
        <v>257194</v>
      </c>
      <c r="G324">
        <v>82</v>
      </c>
      <c r="H324">
        <v>195873</v>
      </c>
      <c r="I324">
        <v>72</v>
      </c>
      <c r="J324">
        <v>36079</v>
      </c>
      <c r="K324">
        <v>129</v>
      </c>
      <c r="L324">
        <v>972274</v>
      </c>
      <c r="M324">
        <v>100</v>
      </c>
      <c r="N324">
        <v>6656</v>
      </c>
      <c r="O324">
        <v>50</v>
      </c>
      <c r="P324" t="s">
        <v>21</v>
      </c>
      <c r="Q324" t="str">
        <f>_xlfn.IFS(OR(MTA_Daily_Ridership[[#This Row],[Day Name]]="Saturday",MTA_Daily_Ridership[[#This Row],[Day Name]]="Sunday"),"Weekend",TRUE,"Weekday")</f>
        <v>Weekday</v>
      </c>
      <c r="R3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6188520</v>
      </c>
      <c r="S324" s="9">
        <f>(MTA_Daily_Ridership[[#This Row],[Subways: % of Comparable Pre-Pandemic Day]]-100)/100</f>
        <v>-0.32</v>
      </c>
      <c r="T324">
        <f>MTA_Daily_Ridership[[#This Row],[Subways: Total Estimated Ridership]]/MTA_Daily_Ridership[[#This Row],[Bridges and Tunnels: Total Traffic]]</f>
        <v>3.616957771163273</v>
      </c>
    </row>
    <row r="325" spans="1:20" x14ac:dyDescent="0.25">
      <c r="A325" s="1">
        <v>45533</v>
      </c>
      <c r="B325">
        <v>3438760</v>
      </c>
      <c r="C325">
        <v>67</v>
      </c>
      <c r="D325">
        <v>1203629</v>
      </c>
      <c r="E325">
        <v>60</v>
      </c>
      <c r="F325">
        <v>261935</v>
      </c>
      <c r="G325">
        <v>84</v>
      </c>
      <c r="H325">
        <v>192714</v>
      </c>
      <c r="I325">
        <v>71</v>
      </c>
      <c r="J325">
        <v>35044</v>
      </c>
      <c r="K325">
        <v>125</v>
      </c>
      <c r="L325">
        <v>992852</v>
      </c>
      <c r="M325">
        <v>102</v>
      </c>
      <c r="N325">
        <v>6446</v>
      </c>
      <c r="O325">
        <v>48</v>
      </c>
      <c r="P325" t="s">
        <v>22</v>
      </c>
      <c r="Q325" t="str">
        <f>_xlfn.IFS(OR(MTA_Daily_Ridership[[#This Row],[Day Name]]="Saturday",MTA_Daily_Ridership[[#This Row],[Day Name]]="Sunday"),"Weekend",TRUE,"Weekday")</f>
        <v>Weekday</v>
      </c>
      <c r="R3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6131380</v>
      </c>
      <c r="S325" s="9">
        <f>(MTA_Daily_Ridership[[#This Row],[Subways: % of Comparable Pre-Pandemic Day]]-100)/100</f>
        <v>-0.33</v>
      </c>
      <c r="T325">
        <f>MTA_Daily_Ridership[[#This Row],[Subways: Total Estimated Ridership]]/MTA_Daily_Ridership[[#This Row],[Bridges and Tunnels: Total Traffic]]</f>
        <v>3.4635172210963971</v>
      </c>
    </row>
    <row r="326" spans="1:20" x14ac:dyDescent="0.25">
      <c r="A326" s="1">
        <v>45536</v>
      </c>
      <c r="B326">
        <v>1969350</v>
      </c>
      <c r="C326">
        <v>77</v>
      </c>
      <c r="D326">
        <v>658803</v>
      </c>
      <c r="E326">
        <v>60</v>
      </c>
      <c r="F326">
        <v>120499</v>
      </c>
      <c r="G326">
        <v>121</v>
      </c>
      <c r="H326">
        <v>95622</v>
      </c>
      <c r="I326">
        <v>91</v>
      </c>
      <c r="J326">
        <v>22880</v>
      </c>
      <c r="K326">
        <v>133</v>
      </c>
      <c r="L326">
        <v>896413</v>
      </c>
      <c r="M326">
        <v>101</v>
      </c>
      <c r="N326">
        <v>2149</v>
      </c>
      <c r="O326">
        <v>73</v>
      </c>
      <c r="P326" t="s">
        <v>27</v>
      </c>
      <c r="Q326" t="str">
        <f>_xlfn.IFS(OR(MTA_Daily_Ridership[[#This Row],[Day Name]]="Saturday",MTA_Daily_Ridership[[#This Row],[Day Name]]="Sunday"),"Weekend",TRUE,"Weekday")</f>
        <v>Weekend</v>
      </c>
      <c r="R3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3765716</v>
      </c>
      <c r="S326" s="9">
        <f>(MTA_Daily_Ridership[[#This Row],[Subways: % of Comparable Pre-Pandemic Day]]-100)/100</f>
        <v>-0.23</v>
      </c>
      <c r="T326">
        <f>MTA_Daily_Ridership[[#This Row],[Subways: Total Estimated Ridership]]/MTA_Daily_Ridership[[#This Row],[Bridges and Tunnels: Total Traffic]]</f>
        <v>2.1969226238352189</v>
      </c>
    </row>
    <row r="327" spans="1:20" x14ac:dyDescent="0.25">
      <c r="A327" s="1">
        <v>45541</v>
      </c>
      <c r="B327">
        <v>3794952</v>
      </c>
      <c r="C327">
        <v>66</v>
      </c>
      <c r="D327">
        <v>1397369</v>
      </c>
      <c r="E327">
        <v>60</v>
      </c>
      <c r="F327">
        <v>258126</v>
      </c>
      <c r="G327">
        <v>79</v>
      </c>
      <c r="H327">
        <v>202757</v>
      </c>
      <c r="I327">
        <v>70</v>
      </c>
      <c r="J327">
        <v>36478</v>
      </c>
      <c r="K327">
        <v>123</v>
      </c>
      <c r="L327">
        <v>999365</v>
      </c>
      <c r="M327">
        <v>105</v>
      </c>
      <c r="N327">
        <v>6606</v>
      </c>
      <c r="O327">
        <v>39</v>
      </c>
      <c r="P327" t="s">
        <v>24</v>
      </c>
      <c r="Q327" t="str">
        <f>_xlfn.IFS(OR(MTA_Daily_Ridership[[#This Row],[Day Name]]="Saturday",MTA_Daily_Ridership[[#This Row],[Day Name]]="Sunday"),"Weekend",TRUE,"Weekday")</f>
        <v>Weekday</v>
      </c>
      <c r="R3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6695653</v>
      </c>
      <c r="S327" s="9">
        <f>(MTA_Daily_Ridership[[#This Row],[Subways: % of Comparable Pre-Pandemic Day]]-100)/100</f>
        <v>-0.34</v>
      </c>
      <c r="T327">
        <f>MTA_Daily_Ridership[[#This Row],[Subways: Total Estimated Ridership]]/MTA_Daily_Ridership[[#This Row],[Bridges and Tunnels: Total Traffic]]</f>
        <v>3.7973633257118271</v>
      </c>
    </row>
    <row r="328" spans="1:20" x14ac:dyDescent="0.25">
      <c r="A328" s="1">
        <v>45542</v>
      </c>
      <c r="B328">
        <v>2479639</v>
      </c>
      <c r="C328">
        <v>77</v>
      </c>
      <c r="D328">
        <v>841695</v>
      </c>
      <c r="E328">
        <v>60</v>
      </c>
      <c r="F328">
        <v>137291</v>
      </c>
      <c r="G328">
        <v>116</v>
      </c>
      <c r="H328">
        <v>105974</v>
      </c>
      <c r="I328">
        <v>69</v>
      </c>
      <c r="J328">
        <v>21477</v>
      </c>
      <c r="K328">
        <v>125</v>
      </c>
      <c r="L328">
        <v>912521</v>
      </c>
      <c r="M328">
        <v>96</v>
      </c>
      <c r="N328">
        <v>2874</v>
      </c>
      <c r="O328">
        <v>69</v>
      </c>
      <c r="P328" t="s">
        <v>26</v>
      </c>
      <c r="Q328" t="str">
        <f>_xlfn.IFS(OR(MTA_Daily_Ridership[[#This Row],[Day Name]]="Saturday",MTA_Daily_Ridership[[#This Row],[Day Name]]="Sunday"),"Weekend",TRUE,"Weekday")</f>
        <v>Weekend</v>
      </c>
      <c r="R3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4501471</v>
      </c>
      <c r="S328" s="9">
        <f>(MTA_Daily_Ridership[[#This Row],[Subways: % of Comparable Pre-Pandemic Day]]-100)/100</f>
        <v>-0.23</v>
      </c>
      <c r="T328">
        <f>MTA_Daily_Ridership[[#This Row],[Subways: Total Estimated Ridership]]/MTA_Daily_Ridership[[#This Row],[Bridges and Tunnels: Total Traffic]]</f>
        <v>2.7173500664642241</v>
      </c>
    </row>
    <row r="329" spans="1:20" x14ac:dyDescent="0.25">
      <c r="A329" s="1">
        <v>45564</v>
      </c>
      <c r="B329">
        <v>1959363</v>
      </c>
      <c r="C329">
        <v>77</v>
      </c>
      <c r="D329">
        <v>664367</v>
      </c>
      <c r="E329">
        <v>60</v>
      </c>
      <c r="F329">
        <v>117572</v>
      </c>
      <c r="G329">
        <v>118</v>
      </c>
      <c r="H329">
        <v>102805</v>
      </c>
      <c r="I329">
        <v>98</v>
      </c>
      <c r="J329">
        <v>22340</v>
      </c>
      <c r="K329">
        <v>130</v>
      </c>
      <c r="L329">
        <v>869345</v>
      </c>
      <c r="M329">
        <v>98</v>
      </c>
      <c r="N329">
        <v>2782</v>
      </c>
      <c r="O329">
        <v>95</v>
      </c>
      <c r="P329" t="s">
        <v>27</v>
      </c>
      <c r="Q329" t="str">
        <f>_xlfn.IFS(OR(MTA_Daily_Ridership[[#This Row],[Day Name]]="Saturday",MTA_Daily_Ridership[[#This Row],[Day Name]]="Sunday"),"Weekend",TRUE,"Weekday")</f>
        <v>Weekend</v>
      </c>
      <c r="R3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3738574</v>
      </c>
      <c r="S329" s="9">
        <f>(MTA_Daily_Ridership[[#This Row],[Subways: % of Comparable Pre-Pandemic Day]]-100)/100</f>
        <v>-0.23</v>
      </c>
      <c r="T329">
        <f>MTA_Daily_Ridership[[#This Row],[Subways: Total Estimated Ridership]]/MTA_Daily_Ridership[[#This Row],[Bridges and Tunnels: Total Traffic]]</f>
        <v>2.2538382345328953</v>
      </c>
    </row>
    <row r="330" spans="1:20" x14ac:dyDescent="0.25">
      <c r="A330" s="1">
        <v>44332</v>
      </c>
      <c r="B330">
        <v>1201904</v>
      </c>
      <c r="C330">
        <v>50</v>
      </c>
      <c r="D330">
        <v>621750</v>
      </c>
      <c r="E330">
        <v>65</v>
      </c>
      <c r="F330">
        <v>49166</v>
      </c>
      <c r="G330">
        <v>50</v>
      </c>
      <c r="H330">
        <v>36227</v>
      </c>
      <c r="I330">
        <v>35</v>
      </c>
      <c r="J330">
        <v>11062</v>
      </c>
      <c r="K330">
        <v>65</v>
      </c>
      <c r="L330">
        <v>814177</v>
      </c>
      <c r="M330">
        <v>96</v>
      </c>
      <c r="N330">
        <v>14</v>
      </c>
      <c r="O330">
        <v>0</v>
      </c>
      <c r="P330" t="s">
        <v>27</v>
      </c>
      <c r="Q330" t="str">
        <f>_xlfn.IFS(OR(MTA_Daily_Ridership[[#This Row],[Day Name]]="Saturday",MTA_Daily_Ridership[[#This Row],[Day Name]]="Sunday"),"Weekend",TRUE,"Weekday")</f>
        <v>Weekend</v>
      </c>
      <c r="R3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2734300</v>
      </c>
      <c r="S330" s="9">
        <f>(MTA_Daily_Ridership[[#This Row],[Subways: % of Comparable Pre-Pandemic Day]]-100)/100</f>
        <v>-0.5</v>
      </c>
      <c r="T330">
        <f>MTA_Daily_Ridership[[#This Row],[Subways: Total Estimated Ridership]]/MTA_Daily_Ridership[[#This Row],[Bridges and Tunnels: Total Traffic]]</f>
        <v>1.4762195443988224</v>
      </c>
    </row>
    <row r="331" spans="1:20" x14ac:dyDescent="0.25">
      <c r="A331" s="1">
        <v>44453</v>
      </c>
      <c r="B331">
        <v>3011275</v>
      </c>
      <c r="C331">
        <v>52</v>
      </c>
      <c r="D331">
        <v>1511145</v>
      </c>
      <c r="E331">
        <v>65</v>
      </c>
      <c r="F331">
        <v>144904</v>
      </c>
      <c r="G331">
        <v>44</v>
      </c>
      <c r="H331">
        <v>120532</v>
      </c>
      <c r="I331">
        <v>42</v>
      </c>
      <c r="J331">
        <v>23132</v>
      </c>
      <c r="K331">
        <v>78</v>
      </c>
      <c r="L331">
        <v>908024</v>
      </c>
      <c r="M331">
        <v>95</v>
      </c>
      <c r="N331">
        <v>6672</v>
      </c>
      <c r="O331">
        <v>39</v>
      </c>
      <c r="P331" t="s">
        <v>23</v>
      </c>
      <c r="Q331" t="str">
        <f>_xlfn.IFS(OR(MTA_Daily_Ridership[[#This Row],[Day Name]]="Saturday",MTA_Daily_Ridership[[#This Row],[Day Name]]="Sunday"),"Weekend",TRUE,"Weekday")</f>
        <v>Weekday</v>
      </c>
      <c r="R3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5725684</v>
      </c>
      <c r="S331" s="9">
        <f>(MTA_Daily_Ridership[[#This Row],[Subways: % of Comparable Pre-Pandemic Day]]-100)/100</f>
        <v>-0.48</v>
      </c>
      <c r="T331">
        <f>MTA_Daily_Ridership[[#This Row],[Subways: Total Estimated Ridership]]/MTA_Daily_Ridership[[#This Row],[Bridges and Tunnels: Total Traffic]]</f>
        <v>3.3162945032289897</v>
      </c>
    </row>
    <row r="332" spans="1:20" x14ac:dyDescent="0.25">
      <c r="A332" s="1">
        <v>44454</v>
      </c>
      <c r="B332">
        <v>2987334</v>
      </c>
      <c r="C332">
        <v>52</v>
      </c>
      <c r="D332">
        <v>1503627</v>
      </c>
      <c r="E332">
        <v>65</v>
      </c>
      <c r="F332">
        <v>139927</v>
      </c>
      <c r="G332">
        <v>43</v>
      </c>
      <c r="H332">
        <v>116413</v>
      </c>
      <c r="I332">
        <v>40</v>
      </c>
      <c r="J332">
        <v>23966</v>
      </c>
      <c r="K332">
        <v>81</v>
      </c>
      <c r="L332">
        <v>904733</v>
      </c>
      <c r="M332">
        <v>95</v>
      </c>
      <c r="N332">
        <v>6410</v>
      </c>
      <c r="O332">
        <v>38</v>
      </c>
      <c r="P332" t="s">
        <v>21</v>
      </c>
      <c r="Q332" t="str">
        <f>_xlfn.IFS(OR(MTA_Daily_Ridership[[#This Row],[Day Name]]="Saturday",MTA_Daily_Ridership[[#This Row],[Day Name]]="Sunday"),"Weekend",TRUE,"Weekday")</f>
        <v>Weekday</v>
      </c>
      <c r="R3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5682410</v>
      </c>
      <c r="S332" s="9">
        <f>(MTA_Daily_Ridership[[#This Row],[Subways: % of Comparable Pre-Pandemic Day]]-100)/100</f>
        <v>-0.48</v>
      </c>
      <c r="T332">
        <f>MTA_Daily_Ridership[[#This Row],[Subways: Total Estimated Ridership]]/MTA_Daily_Ridership[[#This Row],[Bridges and Tunnels: Total Traffic]]</f>
        <v>3.3018956974046487</v>
      </c>
    </row>
    <row r="333" spans="1:20" x14ac:dyDescent="0.25">
      <c r="A333" s="1">
        <v>44460</v>
      </c>
      <c r="B333">
        <v>3018312</v>
      </c>
      <c r="C333">
        <v>52</v>
      </c>
      <c r="D333">
        <v>1505803</v>
      </c>
      <c r="E333">
        <v>65</v>
      </c>
      <c r="F333">
        <v>142672</v>
      </c>
      <c r="G333">
        <v>44</v>
      </c>
      <c r="H333">
        <v>123923</v>
      </c>
      <c r="I333">
        <v>43</v>
      </c>
      <c r="J333">
        <v>22399</v>
      </c>
      <c r="K333">
        <v>75</v>
      </c>
      <c r="L333">
        <v>860050</v>
      </c>
      <c r="M333">
        <v>90</v>
      </c>
      <c r="N333">
        <v>6998</v>
      </c>
      <c r="O333">
        <v>41</v>
      </c>
      <c r="P333" t="s">
        <v>23</v>
      </c>
      <c r="Q333" t="str">
        <f>_xlfn.IFS(OR(MTA_Daily_Ridership[[#This Row],[Day Name]]="Saturday",MTA_Daily_Ridership[[#This Row],[Day Name]]="Sunday"),"Weekend",TRUE,"Weekday")</f>
        <v>Weekday</v>
      </c>
      <c r="R3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5680157</v>
      </c>
      <c r="S333" s="9">
        <f>(MTA_Daily_Ridership[[#This Row],[Subways: % of Comparable Pre-Pandemic Day]]-100)/100</f>
        <v>-0.48</v>
      </c>
      <c r="T333">
        <f>MTA_Daily_Ridership[[#This Row],[Subways: Total Estimated Ridership]]/MTA_Daily_Ridership[[#This Row],[Bridges and Tunnels: Total Traffic]]</f>
        <v>3.5094610778443114</v>
      </c>
    </row>
    <row r="334" spans="1:20" x14ac:dyDescent="0.25">
      <c r="A334" s="1">
        <v>44461</v>
      </c>
      <c r="B334">
        <v>3021113</v>
      </c>
      <c r="C334">
        <v>52</v>
      </c>
      <c r="D334">
        <v>1506211</v>
      </c>
      <c r="E334">
        <v>65</v>
      </c>
      <c r="F334">
        <v>139853</v>
      </c>
      <c r="G334">
        <v>43</v>
      </c>
      <c r="H334">
        <v>120056</v>
      </c>
      <c r="I334">
        <v>42</v>
      </c>
      <c r="J334">
        <v>23157</v>
      </c>
      <c r="K334">
        <v>78</v>
      </c>
      <c r="L334">
        <v>872883</v>
      </c>
      <c r="M334">
        <v>92</v>
      </c>
      <c r="N334">
        <v>6812</v>
      </c>
      <c r="O334">
        <v>40</v>
      </c>
      <c r="P334" t="s">
        <v>21</v>
      </c>
      <c r="Q334" t="str">
        <f>_xlfn.IFS(OR(MTA_Daily_Ridership[[#This Row],[Day Name]]="Saturday",MTA_Daily_Ridership[[#This Row],[Day Name]]="Sunday"),"Weekend",TRUE,"Weekday")</f>
        <v>Weekday</v>
      </c>
      <c r="R3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5690085</v>
      </c>
      <c r="S334" s="9">
        <f>(MTA_Daily_Ridership[[#This Row],[Subways: % of Comparable Pre-Pandemic Day]]-100)/100</f>
        <v>-0.48</v>
      </c>
      <c r="T334">
        <f>MTA_Daily_Ridership[[#This Row],[Subways: Total Estimated Ridership]]/MTA_Daily_Ridership[[#This Row],[Bridges and Tunnels: Total Traffic]]</f>
        <v>3.4610743937045401</v>
      </c>
    </row>
    <row r="335" spans="1:20" x14ac:dyDescent="0.25">
      <c r="A335" s="1">
        <v>44468</v>
      </c>
      <c r="B335">
        <v>3063720</v>
      </c>
      <c r="C335">
        <v>53</v>
      </c>
      <c r="D335">
        <v>1513184</v>
      </c>
      <c r="E335">
        <v>65</v>
      </c>
      <c r="F335">
        <v>137483</v>
      </c>
      <c r="G335">
        <v>42</v>
      </c>
      <c r="H335">
        <v>120032</v>
      </c>
      <c r="I335">
        <v>42</v>
      </c>
      <c r="J335">
        <v>23323</v>
      </c>
      <c r="K335">
        <v>79</v>
      </c>
      <c r="L335">
        <v>886785</v>
      </c>
      <c r="M335">
        <v>93</v>
      </c>
      <c r="N335">
        <v>6789</v>
      </c>
      <c r="O335">
        <v>40</v>
      </c>
      <c r="P335" t="s">
        <v>21</v>
      </c>
      <c r="Q335" t="str">
        <f>_xlfn.IFS(OR(MTA_Daily_Ridership[[#This Row],[Day Name]]="Saturday",MTA_Daily_Ridership[[#This Row],[Day Name]]="Sunday"),"Weekend",TRUE,"Weekday")</f>
        <v>Weekday</v>
      </c>
      <c r="R3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5751316</v>
      </c>
      <c r="S335" s="9">
        <f>(MTA_Daily_Ridership[[#This Row],[Subways: % of Comparable Pre-Pandemic Day]]-100)/100</f>
        <v>-0.47</v>
      </c>
      <c r="T335">
        <f>MTA_Daily_Ridership[[#This Row],[Subways: Total Estimated Ridership]]/MTA_Daily_Ridership[[#This Row],[Bridges and Tunnels: Total Traffic]]</f>
        <v>3.45486222703361</v>
      </c>
    </row>
    <row r="336" spans="1:20" x14ac:dyDescent="0.25">
      <c r="A336" s="1">
        <v>44469</v>
      </c>
      <c r="B336">
        <v>3146861</v>
      </c>
      <c r="C336">
        <v>55</v>
      </c>
      <c r="D336">
        <v>1516081</v>
      </c>
      <c r="E336">
        <v>65</v>
      </c>
      <c r="F336">
        <v>144838</v>
      </c>
      <c r="G336">
        <v>44</v>
      </c>
      <c r="H336">
        <v>121842</v>
      </c>
      <c r="I336">
        <v>42</v>
      </c>
      <c r="J336">
        <v>23555</v>
      </c>
      <c r="K336">
        <v>79</v>
      </c>
      <c r="L336">
        <v>953501</v>
      </c>
      <c r="M336">
        <v>100</v>
      </c>
      <c r="N336">
        <v>7104</v>
      </c>
      <c r="O336">
        <v>42</v>
      </c>
      <c r="P336" t="s">
        <v>22</v>
      </c>
      <c r="Q336" t="str">
        <f>_xlfn.IFS(OR(MTA_Daily_Ridership[[#This Row],[Day Name]]="Saturday",MTA_Daily_Ridership[[#This Row],[Day Name]]="Sunday"),"Weekend",TRUE,"Weekday")</f>
        <v>Weekday</v>
      </c>
      <c r="R3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5913782</v>
      </c>
      <c r="S336" s="9">
        <f>(MTA_Daily_Ridership[[#This Row],[Subways: % of Comparable Pre-Pandemic Day]]-100)/100</f>
        <v>-0.45</v>
      </c>
      <c r="T336">
        <f>MTA_Daily_Ridership[[#This Row],[Subways: Total Estimated Ridership]]/MTA_Daily_Ridership[[#This Row],[Bridges and Tunnels: Total Traffic]]</f>
        <v>3.3003227054822175</v>
      </c>
    </row>
    <row r="337" spans="1:20" x14ac:dyDescent="0.25">
      <c r="A337" s="1">
        <v>44477</v>
      </c>
      <c r="B337">
        <v>3168473</v>
      </c>
      <c r="C337">
        <v>55</v>
      </c>
      <c r="D337">
        <v>1473912</v>
      </c>
      <c r="E337">
        <v>65</v>
      </c>
      <c r="F337">
        <v>153755</v>
      </c>
      <c r="G337">
        <v>49</v>
      </c>
      <c r="H337">
        <v>123609</v>
      </c>
      <c r="I337">
        <v>43</v>
      </c>
      <c r="J337">
        <v>23356</v>
      </c>
      <c r="K337">
        <v>78</v>
      </c>
      <c r="L337">
        <v>1001210</v>
      </c>
      <c r="M337">
        <v>108</v>
      </c>
      <c r="N337">
        <v>6660</v>
      </c>
      <c r="O337">
        <v>37</v>
      </c>
      <c r="P337" t="s">
        <v>24</v>
      </c>
      <c r="Q337" t="str">
        <f>_xlfn.IFS(OR(MTA_Daily_Ridership[[#This Row],[Day Name]]="Saturday",MTA_Daily_Ridership[[#This Row],[Day Name]]="Sunday"),"Weekend",TRUE,"Weekday")</f>
        <v>Weekday</v>
      </c>
      <c r="R3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5950975</v>
      </c>
      <c r="S337" s="9">
        <f>(MTA_Daily_Ridership[[#This Row],[Subways: % of Comparable Pre-Pandemic Day]]-100)/100</f>
        <v>-0.45</v>
      </c>
      <c r="T337">
        <f>MTA_Daily_Ridership[[#This Row],[Subways: Total Estimated Ridership]]/MTA_Daily_Ridership[[#This Row],[Bridges and Tunnels: Total Traffic]]</f>
        <v>3.1646437810249597</v>
      </c>
    </row>
    <row r="338" spans="1:20" x14ac:dyDescent="0.25">
      <c r="A338" s="1">
        <v>44487</v>
      </c>
      <c r="B338">
        <v>2982883</v>
      </c>
      <c r="C338">
        <v>52</v>
      </c>
      <c r="D338">
        <v>1461843</v>
      </c>
      <c r="E338">
        <v>65</v>
      </c>
      <c r="F338">
        <v>153681</v>
      </c>
      <c r="G338">
        <v>49</v>
      </c>
      <c r="H338">
        <v>127381</v>
      </c>
      <c r="I338">
        <v>44</v>
      </c>
      <c r="J338">
        <v>21454</v>
      </c>
      <c r="K338">
        <v>72</v>
      </c>
      <c r="L338">
        <v>889996</v>
      </c>
      <c r="M338">
        <v>96</v>
      </c>
      <c r="N338">
        <v>6810</v>
      </c>
      <c r="O338">
        <v>38</v>
      </c>
      <c r="P338" t="s">
        <v>25</v>
      </c>
      <c r="Q338" t="str">
        <f>_xlfn.IFS(OR(MTA_Daily_Ridership[[#This Row],[Day Name]]="Saturday",MTA_Daily_Ridership[[#This Row],[Day Name]]="Sunday"),"Weekend",TRUE,"Weekday")</f>
        <v>Weekday</v>
      </c>
      <c r="R3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5644048</v>
      </c>
      <c r="S338" s="9">
        <f>(MTA_Daily_Ridership[[#This Row],[Subways: % of Comparable Pre-Pandemic Day]]-100)/100</f>
        <v>-0.48</v>
      </c>
      <c r="T338">
        <f>MTA_Daily_Ridership[[#This Row],[Subways: Total Estimated Ridership]]/MTA_Daily_Ridership[[#This Row],[Bridges and Tunnels: Total Traffic]]</f>
        <v>3.3515689958157115</v>
      </c>
    </row>
    <row r="339" spans="1:20" x14ac:dyDescent="0.25">
      <c r="A339" s="1">
        <v>44490</v>
      </c>
      <c r="B339">
        <v>3267697</v>
      </c>
      <c r="C339">
        <v>57</v>
      </c>
      <c r="D339">
        <v>1476434</v>
      </c>
      <c r="E339">
        <v>65</v>
      </c>
      <c r="F339">
        <v>149850</v>
      </c>
      <c r="G339">
        <v>48</v>
      </c>
      <c r="H339">
        <v>127259</v>
      </c>
      <c r="I339">
        <v>44</v>
      </c>
      <c r="J339">
        <v>24007</v>
      </c>
      <c r="K339">
        <v>81</v>
      </c>
      <c r="L339">
        <v>948652</v>
      </c>
      <c r="M339">
        <v>102</v>
      </c>
      <c r="N339">
        <v>7498</v>
      </c>
      <c r="O339">
        <v>42</v>
      </c>
      <c r="P339" t="s">
        <v>22</v>
      </c>
      <c r="Q339" t="str">
        <f>_xlfn.IFS(OR(MTA_Daily_Ridership[[#This Row],[Day Name]]="Saturday",MTA_Daily_Ridership[[#This Row],[Day Name]]="Sunday"),"Weekend",TRUE,"Weekday")</f>
        <v>Weekday</v>
      </c>
      <c r="R3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6001397</v>
      </c>
      <c r="S339" s="9">
        <f>(MTA_Daily_Ridership[[#This Row],[Subways: % of Comparable Pre-Pandemic Day]]-100)/100</f>
        <v>-0.43</v>
      </c>
      <c r="T339">
        <f>MTA_Daily_Ridership[[#This Row],[Subways: Total Estimated Ridership]]/MTA_Daily_Ridership[[#This Row],[Bridges and Tunnels: Total Traffic]]</f>
        <v>3.4445687143441432</v>
      </c>
    </row>
    <row r="340" spans="1:20" x14ac:dyDescent="0.25">
      <c r="A340" s="1">
        <v>44491</v>
      </c>
      <c r="B340">
        <v>3225816</v>
      </c>
      <c r="C340">
        <v>56</v>
      </c>
      <c r="D340">
        <v>1471199</v>
      </c>
      <c r="E340">
        <v>65</v>
      </c>
      <c r="F340">
        <v>145810</v>
      </c>
      <c r="G340">
        <v>46</v>
      </c>
      <c r="H340">
        <v>126554</v>
      </c>
      <c r="I340">
        <v>44</v>
      </c>
      <c r="J340">
        <v>22843</v>
      </c>
      <c r="K340">
        <v>77</v>
      </c>
      <c r="L340">
        <v>986548</v>
      </c>
      <c r="M340">
        <v>106</v>
      </c>
      <c r="N340">
        <v>6297</v>
      </c>
      <c r="O340">
        <v>35</v>
      </c>
      <c r="P340" t="s">
        <v>24</v>
      </c>
      <c r="Q340" t="str">
        <f>_xlfn.IFS(OR(MTA_Daily_Ridership[[#This Row],[Day Name]]="Saturday",MTA_Daily_Ridership[[#This Row],[Day Name]]="Sunday"),"Weekend",TRUE,"Weekday")</f>
        <v>Weekday</v>
      </c>
      <c r="R3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5985067</v>
      </c>
      <c r="S340" s="9">
        <f>(MTA_Daily_Ridership[[#This Row],[Subways: % of Comparable Pre-Pandemic Day]]-100)/100</f>
        <v>-0.44</v>
      </c>
      <c r="T340">
        <f>MTA_Daily_Ridership[[#This Row],[Subways: Total Estimated Ridership]]/MTA_Daily_Ridership[[#This Row],[Bridges and Tunnels: Total Traffic]]</f>
        <v>3.2698013680023679</v>
      </c>
    </row>
    <row r="341" spans="1:20" x14ac:dyDescent="0.25">
      <c r="A341" s="1">
        <v>44494</v>
      </c>
      <c r="B341">
        <v>2994936</v>
      </c>
      <c r="C341">
        <v>52</v>
      </c>
      <c r="D341">
        <v>1461023</v>
      </c>
      <c r="E341">
        <v>65</v>
      </c>
      <c r="F341">
        <v>158330</v>
      </c>
      <c r="G341">
        <v>50</v>
      </c>
      <c r="H341">
        <v>125755</v>
      </c>
      <c r="I341">
        <v>43</v>
      </c>
      <c r="J341">
        <v>21724</v>
      </c>
      <c r="K341">
        <v>73</v>
      </c>
      <c r="L341">
        <v>883887</v>
      </c>
      <c r="M341">
        <v>95</v>
      </c>
      <c r="N341">
        <v>7026</v>
      </c>
      <c r="O341">
        <v>39</v>
      </c>
      <c r="P341" t="s">
        <v>25</v>
      </c>
      <c r="Q341" t="str">
        <f>_xlfn.IFS(OR(MTA_Daily_Ridership[[#This Row],[Day Name]]="Saturday",MTA_Daily_Ridership[[#This Row],[Day Name]]="Sunday"),"Weekend",TRUE,"Weekday")</f>
        <v>Weekday</v>
      </c>
      <c r="R3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5652681</v>
      </c>
      <c r="S341" s="9">
        <f>(MTA_Daily_Ridership[[#This Row],[Subways: % of Comparable Pre-Pandemic Day]]-100)/100</f>
        <v>-0.48</v>
      </c>
      <c r="T341">
        <f>MTA_Daily_Ridership[[#This Row],[Subways: Total Estimated Ridership]]/MTA_Daily_Ridership[[#This Row],[Bridges and Tunnels: Total Traffic]]</f>
        <v>3.3883697802999704</v>
      </c>
    </row>
    <row r="342" spans="1:20" x14ac:dyDescent="0.25">
      <c r="A342" s="1">
        <v>44519</v>
      </c>
      <c r="B342">
        <v>3316999</v>
      </c>
      <c r="C342">
        <v>59</v>
      </c>
      <c r="D342">
        <v>1429787</v>
      </c>
      <c r="E342">
        <v>65</v>
      </c>
      <c r="F342">
        <v>151795</v>
      </c>
      <c r="G342">
        <v>46</v>
      </c>
      <c r="H342">
        <v>127093</v>
      </c>
      <c r="I342">
        <v>44</v>
      </c>
      <c r="J342">
        <v>22662</v>
      </c>
      <c r="K342">
        <v>73</v>
      </c>
      <c r="L342">
        <v>987149</v>
      </c>
      <c r="M342">
        <v>105</v>
      </c>
      <c r="N342">
        <v>6842</v>
      </c>
      <c r="O342">
        <v>40</v>
      </c>
      <c r="P342" t="s">
        <v>24</v>
      </c>
      <c r="Q342" t="str">
        <f>_xlfn.IFS(OR(MTA_Daily_Ridership[[#This Row],[Day Name]]="Saturday",MTA_Daily_Ridership[[#This Row],[Day Name]]="Sunday"),"Weekend",TRUE,"Weekday")</f>
        <v>Weekday</v>
      </c>
      <c r="R3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6042327</v>
      </c>
      <c r="S342" s="9">
        <f>(MTA_Daily_Ridership[[#This Row],[Subways: % of Comparable Pre-Pandemic Day]]-100)/100</f>
        <v>-0.41</v>
      </c>
      <c r="T342">
        <f>MTA_Daily_Ridership[[#This Row],[Subways: Total Estimated Ridership]]/MTA_Daily_Ridership[[#This Row],[Bridges and Tunnels: Total Traffic]]</f>
        <v>3.3601806819436582</v>
      </c>
    </row>
    <row r="343" spans="1:20" x14ac:dyDescent="0.25">
      <c r="A343" s="1">
        <v>44520</v>
      </c>
      <c r="B343">
        <v>2135731</v>
      </c>
      <c r="C343">
        <v>68</v>
      </c>
      <c r="D343">
        <v>861772</v>
      </c>
      <c r="E343">
        <v>65</v>
      </c>
      <c r="F343">
        <v>94412</v>
      </c>
      <c r="G343">
        <v>82</v>
      </c>
      <c r="H343">
        <v>82894</v>
      </c>
      <c r="I343">
        <v>55</v>
      </c>
      <c r="J343">
        <v>13195</v>
      </c>
      <c r="K343">
        <v>78</v>
      </c>
      <c r="L343">
        <v>915131</v>
      </c>
      <c r="M343">
        <v>101</v>
      </c>
      <c r="N343">
        <v>2367</v>
      </c>
      <c r="O343">
        <v>68</v>
      </c>
      <c r="P343" t="s">
        <v>26</v>
      </c>
      <c r="Q343" t="str">
        <f>_xlfn.IFS(OR(MTA_Daily_Ridership[[#This Row],[Day Name]]="Saturday",MTA_Daily_Ridership[[#This Row],[Day Name]]="Sunday"),"Weekend",TRUE,"Weekday")</f>
        <v>Weekend</v>
      </c>
      <c r="R3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4105502</v>
      </c>
      <c r="S343" s="9">
        <f>(MTA_Daily_Ridership[[#This Row],[Subways: % of Comparable Pre-Pandemic Day]]-100)/100</f>
        <v>-0.32</v>
      </c>
      <c r="T343">
        <f>MTA_Daily_Ridership[[#This Row],[Subways: Total Estimated Ridership]]/MTA_Daily_Ridership[[#This Row],[Bridges and Tunnels: Total Traffic]]</f>
        <v>2.3337981119642981</v>
      </c>
    </row>
    <row r="344" spans="1:20" x14ac:dyDescent="0.25">
      <c r="A344" s="1">
        <v>44522</v>
      </c>
      <c r="B344">
        <v>3130363</v>
      </c>
      <c r="C344">
        <v>56</v>
      </c>
      <c r="D344">
        <v>1418226</v>
      </c>
      <c r="E344">
        <v>65</v>
      </c>
      <c r="F344">
        <v>156874</v>
      </c>
      <c r="G344">
        <v>48</v>
      </c>
      <c r="H344">
        <v>127776</v>
      </c>
      <c r="I344">
        <v>45</v>
      </c>
      <c r="J344">
        <v>21441</v>
      </c>
      <c r="K344">
        <v>69</v>
      </c>
      <c r="L344">
        <v>901942</v>
      </c>
      <c r="M344">
        <v>96</v>
      </c>
      <c r="N344">
        <v>6896</v>
      </c>
      <c r="O344">
        <v>41</v>
      </c>
      <c r="P344" t="s">
        <v>25</v>
      </c>
      <c r="Q344" t="str">
        <f>_xlfn.IFS(OR(MTA_Daily_Ridership[[#This Row],[Day Name]]="Saturday",MTA_Daily_Ridership[[#This Row],[Day Name]]="Sunday"),"Weekend",TRUE,"Weekday")</f>
        <v>Weekday</v>
      </c>
      <c r="R3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5763518</v>
      </c>
      <c r="S344" s="9">
        <f>(MTA_Daily_Ridership[[#This Row],[Subways: % of Comparable Pre-Pandemic Day]]-100)/100</f>
        <v>-0.44</v>
      </c>
      <c r="T344">
        <f>MTA_Daily_Ridership[[#This Row],[Subways: Total Estimated Ridership]]/MTA_Daily_Ridership[[#This Row],[Bridges and Tunnels: Total Traffic]]</f>
        <v>3.4706921287621597</v>
      </c>
    </row>
    <row r="345" spans="1:20" x14ac:dyDescent="0.25">
      <c r="A345" s="1">
        <v>44523</v>
      </c>
      <c r="B345">
        <v>3286591</v>
      </c>
      <c r="C345">
        <v>58</v>
      </c>
      <c r="D345">
        <v>1424890</v>
      </c>
      <c r="E345">
        <v>65</v>
      </c>
      <c r="F345">
        <v>162241</v>
      </c>
      <c r="G345">
        <v>49</v>
      </c>
      <c r="H345">
        <v>136562</v>
      </c>
      <c r="I345">
        <v>48</v>
      </c>
      <c r="J345">
        <v>22574</v>
      </c>
      <c r="K345">
        <v>72</v>
      </c>
      <c r="L345">
        <v>989345</v>
      </c>
      <c r="M345">
        <v>105</v>
      </c>
      <c r="N345">
        <v>7194</v>
      </c>
      <c r="O345">
        <v>42</v>
      </c>
      <c r="P345" t="s">
        <v>23</v>
      </c>
      <c r="Q345" t="str">
        <f>_xlfn.IFS(OR(MTA_Daily_Ridership[[#This Row],[Day Name]]="Saturday",MTA_Daily_Ridership[[#This Row],[Day Name]]="Sunday"),"Weekend",TRUE,"Weekday")</f>
        <v>Weekday</v>
      </c>
      <c r="R3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6029397</v>
      </c>
      <c r="S345" s="9">
        <f>(MTA_Daily_Ridership[[#This Row],[Subways: % of Comparable Pre-Pandemic Day]]-100)/100</f>
        <v>-0.42</v>
      </c>
      <c r="T345">
        <f>MTA_Daily_Ridership[[#This Row],[Subways: Total Estimated Ridership]]/MTA_Daily_Ridership[[#This Row],[Bridges and Tunnels: Total Traffic]]</f>
        <v>3.3219867690239502</v>
      </c>
    </row>
    <row r="346" spans="1:20" x14ac:dyDescent="0.25">
      <c r="A346" s="1">
        <v>44530</v>
      </c>
      <c r="B346">
        <v>3207209</v>
      </c>
      <c r="C346">
        <v>57</v>
      </c>
      <c r="D346">
        <v>1432539</v>
      </c>
      <c r="E346">
        <v>65</v>
      </c>
      <c r="F346">
        <v>166738</v>
      </c>
      <c r="G346">
        <v>51</v>
      </c>
      <c r="H346">
        <v>136630</v>
      </c>
      <c r="I346">
        <v>48</v>
      </c>
      <c r="J346">
        <v>22469</v>
      </c>
      <c r="K346">
        <v>72</v>
      </c>
      <c r="L346">
        <v>897216</v>
      </c>
      <c r="M346">
        <v>95</v>
      </c>
      <c r="N346">
        <v>7124</v>
      </c>
      <c r="O346">
        <v>42</v>
      </c>
      <c r="P346" t="s">
        <v>23</v>
      </c>
      <c r="Q346" t="str">
        <f>_xlfn.IFS(OR(MTA_Daily_Ridership[[#This Row],[Day Name]]="Saturday",MTA_Daily_Ridership[[#This Row],[Day Name]]="Sunday"),"Weekend",TRUE,"Weekday")</f>
        <v>Weekday</v>
      </c>
      <c r="R3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5869925</v>
      </c>
      <c r="S346" s="9">
        <f>(MTA_Daily_Ridership[[#This Row],[Subways: % of Comparable Pre-Pandemic Day]]-100)/100</f>
        <v>-0.43</v>
      </c>
      <c r="T346">
        <f>MTA_Daily_Ridership[[#This Row],[Subways: Total Estimated Ridership]]/MTA_Daily_Ridership[[#This Row],[Bridges and Tunnels: Total Traffic]]</f>
        <v>3.5746230562094299</v>
      </c>
    </row>
    <row r="347" spans="1:20" x14ac:dyDescent="0.25">
      <c r="A347" s="1">
        <v>44549</v>
      </c>
      <c r="B347">
        <v>1579809</v>
      </c>
      <c r="C347">
        <v>62</v>
      </c>
      <c r="D347">
        <v>636393</v>
      </c>
      <c r="E347">
        <v>65</v>
      </c>
      <c r="F347">
        <v>65698</v>
      </c>
      <c r="G347">
        <v>62</v>
      </c>
      <c r="H347">
        <v>56292</v>
      </c>
      <c r="I347">
        <v>52</v>
      </c>
      <c r="J347">
        <v>12238</v>
      </c>
      <c r="K347">
        <v>69</v>
      </c>
      <c r="L347">
        <v>784051</v>
      </c>
      <c r="M347">
        <v>98</v>
      </c>
      <c r="N347">
        <v>1694</v>
      </c>
      <c r="O347">
        <v>50</v>
      </c>
      <c r="P347" t="s">
        <v>27</v>
      </c>
      <c r="Q347" t="str">
        <f>_xlfn.IFS(OR(MTA_Daily_Ridership[[#This Row],[Day Name]]="Saturday",MTA_Daily_Ridership[[#This Row],[Day Name]]="Sunday"),"Weekend",TRUE,"Weekday")</f>
        <v>Weekend</v>
      </c>
      <c r="R3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3136175</v>
      </c>
      <c r="S347" s="9">
        <f>(MTA_Daily_Ridership[[#This Row],[Subways: % of Comparable Pre-Pandemic Day]]-100)/100</f>
        <v>-0.38</v>
      </c>
      <c r="T347">
        <f>MTA_Daily_Ridership[[#This Row],[Subways: Total Estimated Ridership]]/MTA_Daily_Ridership[[#This Row],[Bridges and Tunnels: Total Traffic]]</f>
        <v>2.0149314266546434</v>
      </c>
    </row>
    <row r="348" spans="1:20" x14ac:dyDescent="0.25">
      <c r="A348" s="1">
        <v>44551</v>
      </c>
      <c r="B348">
        <v>2697325</v>
      </c>
      <c r="C348">
        <v>51</v>
      </c>
      <c r="D348">
        <v>1299476</v>
      </c>
      <c r="E348">
        <v>65</v>
      </c>
      <c r="F348">
        <v>124376</v>
      </c>
      <c r="G348">
        <v>39</v>
      </c>
      <c r="H348">
        <v>97141</v>
      </c>
      <c r="I348">
        <v>35</v>
      </c>
      <c r="J348">
        <v>21656</v>
      </c>
      <c r="K348">
        <v>74</v>
      </c>
      <c r="L348">
        <v>866595</v>
      </c>
      <c r="M348">
        <v>98</v>
      </c>
      <c r="N348">
        <v>5772</v>
      </c>
      <c r="O348">
        <v>37</v>
      </c>
      <c r="P348" t="s">
        <v>23</v>
      </c>
      <c r="Q348" t="str">
        <f>_xlfn.IFS(OR(MTA_Daily_Ridership[[#This Row],[Day Name]]="Saturday",MTA_Daily_Ridership[[#This Row],[Day Name]]="Sunday"),"Weekend",TRUE,"Weekday")</f>
        <v>Weekday</v>
      </c>
      <c r="R3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5112341</v>
      </c>
      <c r="S348" s="9">
        <f>(MTA_Daily_Ridership[[#This Row],[Subways: % of Comparable Pre-Pandemic Day]]-100)/100</f>
        <v>-0.49</v>
      </c>
      <c r="T348">
        <f>MTA_Daily_Ridership[[#This Row],[Subways: Total Estimated Ridership]]/MTA_Daily_Ridership[[#This Row],[Bridges and Tunnels: Total Traffic]]</f>
        <v>3.1125554613169935</v>
      </c>
    </row>
    <row r="349" spans="1:20" x14ac:dyDescent="0.25">
      <c r="A349" s="1">
        <v>44604</v>
      </c>
      <c r="B349">
        <v>2026308</v>
      </c>
      <c r="C349">
        <v>71</v>
      </c>
      <c r="D349">
        <v>820629</v>
      </c>
      <c r="E349">
        <v>65</v>
      </c>
      <c r="F349">
        <v>71709</v>
      </c>
      <c r="G349">
        <v>77</v>
      </c>
      <c r="H349">
        <v>71813</v>
      </c>
      <c r="I349">
        <v>55</v>
      </c>
      <c r="J349">
        <v>13376</v>
      </c>
      <c r="K349">
        <v>82</v>
      </c>
      <c r="L349">
        <v>867255</v>
      </c>
      <c r="M349">
        <v>104</v>
      </c>
      <c r="N349">
        <v>2295</v>
      </c>
      <c r="O349">
        <v>54</v>
      </c>
      <c r="P349" t="s">
        <v>26</v>
      </c>
      <c r="Q349" t="str">
        <f>_xlfn.IFS(OR(MTA_Daily_Ridership[[#This Row],[Day Name]]="Saturday",MTA_Daily_Ridership[[#This Row],[Day Name]]="Sunday"),"Weekend",TRUE,"Weekday")</f>
        <v>Weekend</v>
      </c>
      <c r="R3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3873385</v>
      </c>
      <c r="S349" s="9">
        <f>(MTA_Daily_Ridership[[#This Row],[Subways: % of Comparable Pre-Pandemic Day]]-100)/100</f>
        <v>-0.28999999999999998</v>
      </c>
      <c r="T349">
        <f>MTA_Daily_Ridership[[#This Row],[Subways: Total Estimated Ridership]]/MTA_Daily_Ridership[[#This Row],[Bridges and Tunnels: Total Traffic]]</f>
        <v>2.3364615943407649</v>
      </c>
    </row>
    <row r="350" spans="1:20" x14ac:dyDescent="0.25">
      <c r="A350" s="1">
        <v>44608</v>
      </c>
      <c r="B350">
        <v>3100639</v>
      </c>
      <c r="C350">
        <v>57</v>
      </c>
      <c r="D350">
        <v>1406714</v>
      </c>
      <c r="E350">
        <v>65</v>
      </c>
      <c r="F350">
        <v>140431</v>
      </c>
      <c r="G350">
        <v>46</v>
      </c>
      <c r="H350">
        <v>115325</v>
      </c>
      <c r="I350">
        <v>43</v>
      </c>
      <c r="J350">
        <v>23513</v>
      </c>
      <c r="K350">
        <v>80</v>
      </c>
      <c r="L350">
        <v>875377</v>
      </c>
      <c r="M350">
        <v>99</v>
      </c>
      <c r="N350">
        <v>6337</v>
      </c>
      <c r="O350">
        <v>39</v>
      </c>
      <c r="P350" t="s">
        <v>21</v>
      </c>
      <c r="Q350" t="str">
        <f>_xlfn.IFS(OR(MTA_Daily_Ridership[[#This Row],[Day Name]]="Saturday",MTA_Daily_Ridership[[#This Row],[Day Name]]="Sunday"),"Weekend",TRUE,"Weekday")</f>
        <v>Weekday</v>
      </c>
      <c r="R3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5668336</v>
      </c>
      <c r="S350" s="9">
        <f>(MTA_Daily_Ridership[[#This Row],[Subways: % of Comparable Pre-Pandemic Day]]-100)/100</f>
        <v>-0.43</v>
      </c>
      <c r="T350">
        <f>MTA_Daily_Ridership[[#This Row],[Subways: Total Estimated Ridership]]/MTA_Daily_Ridership[[#This Row],[Bridges and Tunnels: Total Traffic]]</f>
        <v>3.5420613061572328</v>
      </c>
    </row>
    <row r="351" spans="1:20" x14ac:dyDescent="0.25">
      <c r="A351" s="1">
        <v>44609</v>
      </c>
      <c r="B351">
        <v>3109956</v>
      </c>
      <c r="C351">
        <v>57</v>
      </c>
      <c r="D351">
        <v>1408571</v>
      </c>
      <c r="E351">
        <v>65</v>
      </c>
      <c r="F351">
        <v>141226</v>
      </c>
      <c r="G351">
        <v>47</v>
      </c>
      <c r="H351">
        <v>115718</v>
      </c>
      <c r="I351">
        <v>43</v>
      </c>
      <c r="J351">
        <v>23713</v>
      </c>
      <c r="K351">
        <v>81</v>
      </c>
      <c r="L351">
        <v>911310</v>
      </c>
      <c r="M351">
        <v>103</v>
      </c>
      <c r="N351">
        <v>6527</v>
      </c>
      <c r="O351">
        <v>40</v>
      </c>
      <c r="P351" t="s">
        <v>22</v>
      </c>
      <c r="Q351" t="str">
        <f>_xlfn.IFS(OR(MTA_Daily_Ridership[[#This Row],[Day Name]]="Saturday",MTA_Daily_Ridership[[#This Row],[Day Name]]="Sunday"),"Weekend",TRUE,"Weekday")</f>
        <v>Weekday</v>
      </c>
      <c r="R3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5717021</v>
      </c>
      <c r="S351" s="9">
        <f>(MTA_Daily_Ridership[[#This Row],[Subways: % of Comparable Pre-Pandemic Day]]-100)/100</f>
        <v>-0.43</v>
      </c>
      <c r="T351">
        <f>MTA_Daily_Ridership[[#This Row],[Subways: Total Estimated Ridership]]/MTA_Daily_Ridership[[#This Row],[Bridges and Tunnels: Total Traffic]]</f>
        <v>3.4126213911841194</v>
      </c>
    </row>
    <row r="352" spans="1:20" x14ac:dyDescent="0.25">
      <c r="A352" s="1">
        <v>44622</v>
      </c>
      <c r="B352">
        <v>3208166</v>
      </c>
      <c r="C352">
        <v>58</v>
      </c>
      <c r="D352">
        <v>1463263</v>
      </c>
      <c r="E352">
        <v>65</v>
      </c>
      <c r="F352">
        <v>159238</v>
      </c>
      <c r="G352">
        <v>51</v>
      </c>
      <c r="H352">
        <v>140945</v>
      </c>
      <c r="I352">
        <v>51</v>
      </c>
      <c r="J352">
        <v>24289</v>
      </c>
      <c r="K352">
        <v>82</v>
      </c>
      <c r="L352">
        <v>896503</v>
      </c>
      <c r="M352">
        <v>97</v>
      </c>
      <c r="N352">
        <v>6680</v>
      </c>
      <c r="O352">
        <v>42</v>
      </c>
      <c r="P352" t="s">
        <v>21</v>
      </c>
      <c r="Q352" t="str">
        <f>_xlfn.IFS(OR(MTA_Daily_Ridership[[#This Row],[Day Name]]="Saturday",MTA_Daily_Ridership[[#This Row],[Day Name]]="Sunday"),"Weekend",TRUE,"Weekday")</f>
        <v>Weekday</v>
      </c>
      <c r="R3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5899084</v>
      </c>
      <c r="S352" s="9">
        <f>(MTA_Daily_Ridership[[#This Row],[Subways: % of Comparable Pre-Pandemic Day]]-100)/100</f>
        <v>-0.42</v>
      </c>
      <c r="T352">
        <f>MTA_Daily_Ridership[[#This Row],[Subways: Total Estimated Ridership]]/MTA_Daily_Ridership[[#This Row],[Bridges and Tunnels: Total Traffic]]</f>
        <v>3.5785334795310222</v>
      </c>
    </row>
    <row r="353" spans="1:20" x14ac:dyDescent="0.25">
      <c r="A353" s="1">
        <v>44628</v>
      </c>
      <c r="B353">
        <v>3244473</v>
      </c>
      <c r="C353">
        <v>58</v>
      </c>
      <c r="D353">
        <v>1456451</v>
      </c>
      <c r="E353">
        <v>65</v>
      </c>
      <c r="F353">
        <v>158652</v>
      </c>
      <c r="G353">
        <v>51</v>
      </c>
      <c r="H353">
        <v>138811</v>
      </c>
      <c r="I353">
        <v>50</v>
      </c>
      <c r="J353">
        <v>24076</v>
      </c>
      <c r="K353">
        <v>81</v>
      </c>
      <c r="L353">
        <v>894132</v>
      </c>
      <c r="M353">
        <v>97</v>
      </c>
      <c r="N353">
        <v>6923</v>
      </c>
      <c r="O353">
        <v>43</v>
      </c>
      <c r="P353" t="s">
        <v>23</v>
      </c>
      <c r="Q353" t="str">
        <f>_xlfn.IFS(OR(MTA_Daily_Ridership[[#This Row],[Day Name]]="Saturday",MTA_Daily_Ridership[[#This Row],[Day Name]]="Sunday"),"Weekend",TRUE,"Weekday")</f>
        <v>Weekday</v>
      </c>
      <c r="R3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5923518</v>
      </c>
      <c r="S353" s="9">
        <f>(MTA_Daily_Ridership[[#This Row],[Subways: % of Comparable Pre-Pandemic Day]]-100)/100</f>
        <v>-0.42</v>
      </c>
      <c r="T353">
        <f>MTA_Daily_Ridership[[#This Row],[Subways: Total Estimated Ridership]]/MTA_Daily_Ridership[[#This Row],[Bridges and Tunnels: Total Traffic]]</f>
        <v>3.6286286588557393</v>
      </c>
    </row>
    <row r="354" spans="1:20" x14ac:dyDescent="0.25">
      <c r="A354" s="1">
        <v>44635</v>
      </c>
      <c r="B354">
        <v>3275906</v>
      </c>
      <c r="C354">
        <v>59</v>
      </c>
      <c r="D354">
        <v>1454522</v>
      </c>
      <c r="E354">
        <v>65</v>
      </c>
      <c r="F354">
        <v>171406</v>
      </c>
      <c r="G354">
        <v>55</v>
      </c>
      <c r="H354">
        <v>146786</v>
      </c>
      <c r="I354">
        <v>53</v>
      </c>
      <c r="J354">
        <v>24272</v>
      </c>
      <c r="K354">
        <v>82</v>
      </c>
      <c r="L354">
        <v>906028</v>
      </c>
      <c r="M354">
        <v>98</v>
      </c>
      <c r="N354">
        <v>7287</v>
      </c>
      <c r="O354">
        <v>46</v>
      </c>
      <c r="P354" t="s">
        <v>23</v>
      </c>
      <c r="Q354" t="str">
        <f>_xlfn.IFS(OR(MTA_Daily_Ridership[[#This Row],[Day Name]]="Saturday",MTA_Daily_Ridership[[#This Row],[Day Name]]="Sunday"),"Weekend",TRUE,"Weekday")</f>
        <v>Weekday</v>
      </c>
      <c r="R3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5986207</v>
      </c>
      <c r="S354" s="9">
        <f>(MTA_Daily_Ridership[[#This Row],[Subways: % of Comparable Pre-Pandemic Day]]-100)/100</f>
        <v>-0.41</v>
      </c>
      <c r="T354">
        <f>MTA_Daily_Ridership[[#This Row],[Subways: Total Estimated Ridership]]/MTA_Daily_Ridership[[#This Row],[Bridges and Tunnels: Total Traffic]]</f>
        <v>3.6156785441509536</v>
      </c>
    </row>
    <row r="355" spans="1:20" x14ac:dyDescent="0.25">
      <c r="A355" s="1">
        <v>44650</v>
      </c>
      <c r="B355">
        <v>3336073</v>
      </c>
      <c r="C355">
        <v>60</v>
      </c>
      <c r="D355">
        <v>1465351</v>
      </c>
      <c r="E355">
        <v>65</v>
      </c>
      <c r="F355">
        <v>164882</v>
      </c>
      <c r="G355">
        <v>53</v>
      </c>
      <c r="H355">
        <v>143216</v>
      </c>
      <c r="I355">
        <v>52</v>
      </c>
      <c r="J355">
        <v>24620</v>
      </c>
      <c r="K355">
        <v>83</v>
      </c>
      <c r="L355">
        <v>913063</v>
      </c>
      <c r="M355">
        <v>99</v>
      </c>
      <c r="N355">
        <v>6920</v>
      </c>
      <c r="O355">
        <v>43</v>
      </c>
      <c r="P355" t="s">
        <v>21</v>
      </c>
      <c r="Q355" t="str">
        <f>_xlfn.IFS(OR(MTA_Daily_Ridership[[#This Row],[Day Name]]="Saturday",MTA_Daily_Ridership[[#This Row],[Day Name]]="Sunday"),"Weekend",TRUE,"Weekday")</f>
        <v>Weekday</v>
      </c>
      <c r="R3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6054125</v>
      </c>
      <c r="S355" s="9">
        <f>(MTA_Daily_Ridership[[#This Row],[Subways: % of Comparable Pre-Pandemic Day]]-100)/100</f>
        <v>-0.4</v>
      </c>
      <c r="T355">
        <f>MTA_Daily_Ridership[[#This Row],[Subways: Total Estimated Ridership]]/MTA_Daily_Ridership[[#This Row],[Bridges and Tunnels: Total Traffic]]</f>
        <v>3.653716118164902</v>
      </c>
    </row>
    <row r="356" spans="1:20" x14ac:dyDescent="0.25">
      <c r="A356" s="1">
        <v>44651</v>
      </c>
      <c r="B356">
        <v>3323135</v>
      </c>
      <c r="C356">
        <v>60</v>
      </c>
      <c r="D356">
        <v>1450363</v>
      </c>
      <c r="E356">
        <v>65</v>
      </c>
      <c r="F356">
        <v>164074</v>
      </c>
      <c r="G356">
        <v>52</v>
      </c>
      <c r="H356">
        <v>139602</v>
      </c>
      <c r="I356">
        <v>51</v>
      </c>
      <c r="J356">
        <v>24308</v>
      </c>
      <c r="K356">
        <v>82</v>
      </c>
      <c r="L356">
        <v>941530</v>
      </c>
      <c r="M356">
        <v>102</v>
      </c>
      <c r="N356">
        <v>6890</v>
      </c>
      <c r="O356">
        <v>43</v>
      </c>
      <c r="P356" t="s">
        <v>22</v>
      </c>
      <c r="Q356" t="str">
        <f>_xlfn.IFS(OR(MTA_Daily_Ridership[[#This Row],[Day Name]]="Saturday",MTA_Daily_Ridership[[#This Row],[Day Name]]="Sunday"),"Weekend",TRUE,"Weekday")</f>
        <v>Weekday</v>
      </c>
      <c r="R3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6049902</v>
      </c>
      <c r="S356" s="9">
        <f>(MTA_Daily_Ridership[[#This Row],[Subways: % of Comparable Pre-Pandemic Day]]-100)/100</f>
        <v>-0.4</v>
      </c>
      <c r="T356">
        <f>MTA_Daily_Ridership[[#This Row],[Subways: Total Estimated Ridership]]/MTA_Daily_Ridership[[#This Row],[Bridges and Tunnels: Total Traffic]]</f>
        <v>3.5295051671216</v>
      </c>
    </row>
    <row r="357" spans="1:20" x14ac:dyDescent="0.25">
      <c r="A357" s="1">
        <v>44652</v>
      </c>
      <c r="B357">
        <v>3237107</v>
      </c>
      <c r="C357">
        <v>58</v>
      </c>
      <c r="D357">
        <v>1411421</v>
      </c>
      <c r="E357">
        <v>65</v>
      </c>
      <c r="F357">
        <v>145251</v>
      </c>
      <c r="G357">
        <v>47</v>
      </c>
      <c r="H357">
        <v>120557</v>
      </c>
      <c r="I357">
        <v>42</v>
      </c>
      <c r="J357">
        <v>24017</v>
      </c>
      <c r="K357">
        <v>83</v>
      </c>
      <c r="L357">
        <v>972802</v>
      </c>
      <c r="M357">
        <v>103</v>
      </c>
      <c r="N357">
        <v>5972</v>
      </c>
      <c r="O357">
        <v>37</v>
      </c>
      <c r="P357" t="s">
        <v>24</v>
      </c>
      <c r="Q357" t="str">
        <f>_xlfn.IFS(OR(MTA_Daily_Ridership[[#This Row],[Day Name]]="Saturday",MTA_Daily_Ridership[[#This Row],[Day Name]]="Sunday"),"Weekend",TRUE,"Weekday")</f>
        <v>Weekday</v>
      </c>
      <c r="R3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5917127</v>
      </c>
      <c r="S357" s="9">
        <f>(MTA_Daily_Ridership[[#This Row],[Subways: % of Comparable Pre-Pandemic Day]]-100)/100</f>
        <v>-0.42</v>
      </c>
      <c r="T357">
        <f>MTA_Daily_Ridership[[#This Row],[Subways: Total Estimated Ridership]]/MTA_Daily_Ridership[[#This Row],[Bridges and Tunnels: Total Traffic]]</f>
        <v>3.3276113741542472</v>
      </c>
    </row>
    <row r="358" spans="1:20" x14ac:dyDescent="0.25">
      <c r="A358" s="1">
        <v>44660</v>
      </c>
      <c r="B358">
        <v>2190396</v>
      </c>
      <c r="C358">
        <v>69</v>
      </c>
      <c r="D358">
        <v>868945</v>
      </c>
      <c r="E358">
        <v>65</v>
      </c>
      <c r="F358">
        <v>81562</v>
      </c>
      <c r="G358">
        <v>71</v>
      </c>
      <c r="H358">
        <v>86611</v>
      </c>
      <c r="I358">
        <v>58</v>
      </c>
      <c r="J358">
        <v>13969</v>
      </c>
      <c r="K358">
        <v>84</v>
      </c>
      <c r="L358">
        <v>897690</v>
      </c>
      <c r="M358">
        <v>98</v>
      </c>
      <c r="N358">
        <v>66</v>
      </c>
      <c r="O358">
        <v>1</v>
      </c>
      <c r="P358" t="s">
        <v>26</v>
      </c>
      <c r="Q358" t="str">
        <f>_xlfn.IFS(OR(MTA_Daily_Ridership[[#This Row],[Day Name]]="Saturday",MTA_Daily_Ridership[[#This Row],[Day Name]]="Sunday"),"Weekend",TRUE,"Weekday")</f>
        <v>Weekend</v>
      </c>
      <c r="R3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4139239</v>
      </c>
      <c r="S358" s="9">
        <f>(MTA_Daily_Ridership[[#This Row],[Subways: % of Comparable Pre-Pandemic Day]]-100)/100</f>
        <v>-0.31</v>
      </c>
      <c r="T358">
        <f>MTA_Daily_Ridership[[#This Row],[Subways: Total Estimated Ridership]]/MTA_Daily_Ridership[[#This Row],[Bridges and Tunnels: Total Traffic]]</f>
        <v>2.4400360926377704</v>
      </c>
    </row>
    <row r="359" spans="1:20" x14ac:dyDescent="0.25">
      <c r="A359" s="1">
        <v>44675</v>
      </c>
      <c r="B359">
        <v>1655860</v>
      </c>
      <c r="C359">
        <v>68</v>
      </c>
      <c r="D359">
        <v>648591</v>
      </c>
      <c r="E359">
        <v>65</v>
      </c>
      <c r="F359">
        <v>64842</v>
      </c>
      <c r="G359">
        <v>71</v>
      </c>
      <c r="H359">
        <v>67580</v>
      </c>
      <c r="I359">
        <v>66</v>
      </c>
      <c r="J359">
        <v>12927</v>
      </c>
      <c r="K359">
        <v>69</v>
      </c>
      <c r="L359">
        <v>875218</v>
      </c>
      <c r="M359">
        <v>101</v>
      </c>
      <c r="N359">
        <v>3</v>
      </c>
      <c r="O359">
        <v>0</v>
      </c>
      <c r="P359" t="s">
        <v>27</v>
      </c>
      <c r="Q359" t="str">
        <f>_xlfn.IFS(OR(MTA_Daily_Ridership[[#This Row],[Day Name]]="Saturday",MTA_Daily_Ridership[[#This Row],[Day Name]]="Sunday"),"Weekend",TRUE,"Weekday")</f>
        <v>Weekend</v>
      </c>
      <c r="R3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3325021</v>
      </c>
      <c r="S359" s="9">
        <f>(MTA_Daily_Ridership[[#This Row],[Subways: % of Comparable Pre-Pandemic Day]]-100)/100</f>
        <v>-0.32</v>
      </c>
      <c r="T359">
        <f>MTA_Daily_Ridership[[#This Row],[Subways: Total Estimated Ridership]]/MTA_Daily_Ridership[[#This Row],[Bridges and Tunnels: Total Traffic]]</f>
        <v>1.8919400652180371</v>
      </c>
    </row>
    <row r="360" spans="1:20" x14ac:dyDescent="0.25">
      <c r="A360" s="1">
        <v>44676</v>
      </c>
      <c r="B360">
        <v>3026541</v>
      </c>
      <c r="C360">
        <v>54</v>
      </c>
      <c r="D360">
        <v>1415638</v>
      </c>
      <c r="E360">
        <v>65</v>
      </c>
      <c r="F360">
        <v>159569</v>
      </c>
      <c r="G360">
        <v>51</v>
      </c>
      <c r="H360">
        <v>138979</v>
      </c>
      <c r="I360">
        <v>48</v>
      </c>
      <c r="J360">
        <v>22370</v>
      </c>
      <c r="K360">
        <v>77</v>
      </c>
      <c r="L360">
        <v>883942</v>
      </c>
      <c r="M360">
        <v>94</v>
      </c>
      <c r="N360">
        <v>6322</v>
      </c>
      <c r="O360">
        <v>39</v>
      </c>
      <c r="P360" t="s">
        <v>25</v>
      </c>
      <c r="Q360" t="str">
        <f>_xlfn.IFS(OR(MTA_Daily_Ridership[[#This Row],[Day Name]]="Saturday",MTA_Daily_Ridership[[#This Row],[Day Name]]="Sunday"),"Weekend",TRUE,"Weekday")</f>
        <v>Weekday</v>
      </c>
      <c r="R3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5653361</v>
      </c>
      <c r="S360" s="9">
        <f>(MTA_Daily_Ridership[[#This Row],[Subways: % of Comparable Pre-Pandemic Day]]-100)/100</f>
        <v>-0.46</v>
      </c>
      <c r="T360">
        <f>MTA_Daily_Ridership[[#This Row],[Subways: Total Estimated Ridership]]/MTA_Daily_Ridership[[#This Row],[Bridges and Tunnels: Total Traffic]]</f>
        <v>3.4239135599394532</v>
      </c>
    </row>
    <row r="361" spans="1:20" x14ac:dyDescent="0.25">
      <c r="A361" s="1">
        <v>44680</v>
      </c>
      <c r="B361">
        <v>3257634</v>
      </c>
      <c r="C361">
        <v>58</v>
      </c>
      <c r="D361">
        <v>1429909</v>
      </c>
      <c r="E361">
        <v>65</v>
      </c>
      <c r="F361">
        <v>164944</v>
      </c>
      <c r="G361">
        <v>53</v>
      </c>
      <c r="H361">
        <v>136881</v>
      </c>
      <c r="I361">
        <v>48</v>
      </c>
      <c r="J361">
        <v>23421</v>
      </c>
      <c r="K361">
        <v>81</v>
      </c>
      <c r="L361">
        <v>994415</v>
      </c>
      <c r="M361">
        <v>106</v>
      </c>
      <c r="N361">
        <v>5900</v>
      </c>
      <c r="O361">
        <v>36</v>
      </c>
      <c r="P361" t="s">
        <v>24</v>
      </c>
      <c r="Q361" t="str">
        <f>_xlfn.IFS(OR(MTA_Daily_Ridership[[#This Row],[Day Name]]="Saturday",MTA_Daily_Ridership[[#This Row],[Day Name]]="Sunday"),"Weekend",TRUE,"Weekday")</f>
        <v>Weekday</v>
      </c>
      <c r="R3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6013104</v>
      </c>
      <c r="S361" s="9">
        <f>(MTA_Daily_Ridership[[#This Row],[Subways: % of Comparable Pre-Pandemic Day]]-100)/100</f>
        <v>-0.42</v>
      </c>
      <c r="T361">
        <f>MTA_Daily_Ridership[[#This Row],[Subways: Total Estimated Ridership]]/MTA_Daily_Ridership[[#This Row],[Bridges and Tunnels: Total Traffic]]</f>
        <v>3.27593006943781</v>
      </c>
    </row>
    <row r="362" spans="1:20" x14ac:dyDescent="0.25">
      <c r="A362" s="1">
        <v>44689</v>
      </c>
      <c r="B362">
        <v>1582133</v>
      </c>
      <c r="C362">
        <v>66</v>
      </c>
      <c r="D362">
        <v>630228</v>
      </c>
      <c r="E362">
        <v>65</v>
      </c>
      <c r="F362">
        <v>73703</v>
      </c>
      <c r="G362">
        <v>76</v>
      </c>
      <c r="H362">
        <v>73027</v>
      </c>
      <c r="I362">
        <v>70</v>
      </c>
      <c r="J362">
        <v>15375</v>
      </c>
      <c r="K362">
        <v>90</v>
      </c>
      <c r="L362">
        <v>891361</v>
      </c>
      <c r="M362">
        <v>105</v>
      </c>
      <c r="N362">
        <v>1449</v>
      </c>
      <c r="O362">
        <v>41</v>
      </c>
      <c r="P362" t="s">
        <v>27</v>
      </c>
      <c r="Q362" t="str">
        <f>_xlfn.IFS(OR(MTA_Daily_Ridership[[#This Row],[Day Name]]="Saturday",MTA_Daily_Ridership[[#This Row],[Day Name]]="Sunday"),"Weekend",TRUE,"Weekday")</f>
        <v>Weekend</v>
      </c>
      <c r="R3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3267276</v>
      </c>
      <c r="S362" s="9">
        <f>(MTA_Daily_Ridership[[#This Row],[Subways: % of Comparable Pre-Pandemic Day]]-100)/100</f>
        <v>-0.34</v>
      </c>
      <c r="T362">
        <f>MTA_Daily_Ridership[[#This Row],[Subways: Total Estimated Ridership]]/MTA_Daily_Ridership[[#This Row],[Bridges and Tunnels: Total Traffic]]</f>
        <v>1.7749632303858931</v>
      </c>
    </row>
    <row r="363" spans="1:20" x14ac:dyDescent="0.25">
      <c r="A363" s="1">
        <v>44705</v>
      </c>
      <c r="B363">
        <v>3378506</v>
      </c>
      <c r="C363">
        <v>59</v>
      </c>
      <c r="D363">
        <v>1488152</v>
      </c>
      <c r="E363">
        <v>65</v>
      </c>
      <c r="F363">
        <v>182570</v>
      </c>
      <c r="G363">
        <v>57</v>
      </c>
      <c r="H363">
        <v>163943</v>
      </c>
      <c r="I363">
        <v>57</v>
      </c>
      <c r="J363">
        <v>24560</v>
      </c>
      <c r="K363">
        <v>84</v>
      </c>
      <c r="L363">
        <v>942307</v>
      </c>
      <c r="M363">
        <v>98</v>
      </c>
      <c r="N363">
        <v>7023</v>
      </c>
      <c r="O363">
        <v>40</v>
      </c>
      <c r="P363" t="s">
        <v>23</v>
      </c>
      <c r="Q363" t="str">
        <f>_xlfn.IFS(OR(MTA_Daily_Ridership[[#This Row],[Day Name]]="Saturday",MTA_Daily_Ridership[[#This Row],[Day Name]]="Sunday"),"Weekend",TRUE,"Weekday")</f>
        <v>Weekday</v>
      </c>
      <c r="R3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6187061</v>
      </c>
      <c r="S363" s="9">
        <f>(MTA_Daily_Ridership[[#This Row],[Subways: % of Comparable Pre-Pandemic Day]]-100)/100</f>
        <v>-0.41</v>
      </c>
      <c r="T363">
        <f>MTA_Daily_Ridership[[#This Row],[Subways: Total Estimated Ridership]]/MTA_Daily_Ridership[[#This Row],[Bridges and Tunnels: Total Traffic]]</f>
        <v>3.5853559402615072</v>
      </c>
    </row>
    <row r="364" spans="1:20" x14ac:dyDescent="0.25">
      <c r="A364" s="1">
        <v>44716</v>
      </c>
      <c r="B364">
        <v>2178024</v>
      </c>
      <c r="C364">
        <v>68</v>
      </c>
      <c r="D364">
        <v>904623</v>
      </c>
      <c r="E364">
        <v>65</v>
      </c>
      <c r="F364">
        <v>93431</v>
      </c>
      <c r="G364">
        <v>76</v>
      </c>
      <c r="H364">
        <v>92199</v>
      </c>
      <c r="I364">
        <v>58</v>
      </c>
      <c r="J364">
        <v>14409</v>
      </c>
      <c r="K364">
        <v>83</v>
      </c>
      <c r="L364">
        <v>957009</v>
      </c>
      <c r="M364">
        <v>97</v>
      </c>
      <c r="N364">
        <v>1844</v>
      </c>
      <c r="O364">
        <v>36</v>
      </c>
      <c r="P364" t="s">
        <v>26</v>
      </c>
      <c r="Q364" t="str">
        <f>_xlfn.IFS(OR(MTA_Daily_Ridership[[#This Row],[Day Name]]="Saturday",MTA_Daily_Ridership[[#This Row],[Day Name]]="Sunday"),"Weekend",TRUE,"Weekday")</f>
        <v>Weekend</v>
      </c>
      <c r="R3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4241539</v>
      </c>
      <c r="S364" s="9">
        <f>(MTA_Daily_Ridership[[#This Row],[Subways: % of Comparable Pre-Pandemic Day]]-100)/100</f>
        <v>-0.32</v>
      </c>
      <c r="T364">
        <f>MTA_Daily_Ridership[[#This Row],[Subways: Total Estimated Ridership]]/MTA_Daily_Ridership[[#This Row],[Bridges and Tunnels: Total Traffic]]</f>
        <v>2.2758657442093022</v>
      </c>
    </row>
    <row r="365" spans="1:20" x14ac:dyDescent="0.25">
      <c r="A365" s="1">
        <v>44728</v>
      </c>
      <c r="B365">
        <v>3409624</v>
      </c>
      <c r="C365">
        <v>61</v>
      </c>
      <c r="D365">
        <v>1397317</v>
      </c>
      <c r="E365">
        <v>65</v>
      </c>
      <c r="F365">
        <v>190212</v>
      </c>
      <c r="G365">
        <v>57</v>
      </c>
      <c r="H365">
        <v>162513</v>
      </c>
      <c r="I365">
        <v>55</v>
      </c>
      <c r="J365">
        <v>25856</v>
      </c>
      <c r="K365">
        <v>88</v>
      </c>
      <c r="L365">
        <v>993952</v>
      </c>
      <c r="M365">
        <v>101</v>
      </c>
      <c r="N365">
        <v>6720</v>
      </c>
      <c r="O365">
        <v>41</v>
      </c>
      <c r="P365" t="s">
        <v>22</v>
      </c>
      <c r="Q365" t="str">
        <f>_xlfn.IFS(OR(MTA_Daily_Ridership[[#This Row],[Day Name]]="Saturday",MTA_Daily_Ridership[[#This Row],[Day Name]]="Sunday"),"Weekend",TRUE,"Weekday")</f>
        <v>Weekday</v>
      </c>
      <c r="R3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6186194</v>
      </c>
      <c r="S365" s="9">
        <f>(MTA_Daily_Ridership[[#This Row],[Subways: % of Comparable Pre-Pandemic Day]]-100)/100</f>
        <v>-0.39</v>
      </c>
      <c r="T365">
        <f>MTA_Daily_Ridership[[#This Row],[Subways: Total Estimated Ridership]]/MTA_Daily_Ridership[[#This Row],[Bridges and Tunnels: Total Traffic]]</f>
        <v>3.4303708831009949</v>
      </c>
    </row>
    <row r="366" spans="1:20" x14ac:dyDescent="0.25">
      <c r="A366" s="1">
        <v>44729</v>
      </c>
      <c r="B366">
        <v>3247379</v>
      </c>
      <c r="C366">
        <v>58</v>
      </c>
      <c r="D366">
        <v>1397243</v>
      </c>
      <c r="E366">
        <v>65</v>
      </c>
      <c r="F366">
        <v>187179</v>
      </c>
      <c r="G366">
        <v>56</v>
      </c>
      <c r="H366">
        <v>148590</v>
      </c>
      <c r="I366">
        <v>50</v>
      </c>
      <c r="J366">
        <v>24338</v>
      </c>
      <c r="K366">
        <v>83</v>
      </c>
      <c r="L366">
        <v>1036376</v>
      </c>
      <c r="M366">
        <v>105</v>
      </c>
      <c r="N366">
        <v>6036</v>
      </c>
      <c r="O366">
        <v>37</v>
      </c>
      <c r="P366" t="s">
        <v>24</v>
      </c>
      <c r="Q366" t="str">
        <f>_xlfn.IFS(OR(MTA_Daily_Ridership[[#This Row],[Day Name]]="Saturday",MTA_Daily_Ridership[[#This Row],[Day Name]]="Sunday"),"Weekend",TRUE,"Weekday")</f>
        <v>Weekday</v>
      </c>
      <c r="R3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6047141</v>
      </c>
      <c r="S366" s="9">
        <f>(MTA_Daily_Ridership[[#This Row],[Subways: % of Comparable Pre-Pandemic Day]]-100)/100</f>
        <v>-0.42</v>
      </c>
      <c r="T366">
        <f>MTA_Daily_Ridership[[#This Row],[Subways: Total Estimated Ridership]]/MTA_Daily_Ridership[[#This Row],[Bridges and Tunnels: Total Traffic]]</f>
        <v>3.1333984962986405</v>
      </c>
    </row>
    <row r="367" spans="1:20" x14ac:dyDescent="0.25">
      <c r="A367" s="1">
        <v>44752</v>
      </c>
      <c r="B367">
        <v>1681041</v>
      </c>
      <c r="C367">
        <v>72</v>
      </c>
      <c r="D367">
        <v>707984</v>
      </c>
      <c r="E367">
        <v>65</v>
      </c>
      <c r="F367">
        <v>82276</v>
      </c>
      <c r="G367">
        <v>79</v>
      </c>
      <c r="H367">
        <v>71195</v>
      </c>
      <c r="I367">
        <v>67</v>
      </c>
      <c r="J367">
        <v>14147</v>
      </c>
      <c r="K367">
        <v>86</v>
      </c>
      <c r="L367">
        <v>921110</v>
      </c>
      <c r="M367">
        <v>104</v>
      </c>
      <c r="N367">
        <v>2016</v>
      </c>
      <c r="O367">
        <v>56</v>
      </c>
      <c r="P367" t="s">
        <v>27</v>
      </c>
      <c r="Q367" t="str">
        <f>_xlfn.IFS(OR(MTA_Daily_Ridership[[#This Row],[Day Name]]="Saturday",MTA_Daily_Ridership[[#This Row],[Day Name]]="Sunday"),"Weekend",TRUE,"Weekday")</f>
        <v>Weekend</v>
      </c>
      <c r="R3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3479769</v>
      </c>
      <c r="S367" s="9">
        <f>(MTA_Daily_Ridership[[#This Row],[Subways: % of Comparable Pre-Pandemic Day]]-100)/100</f>
        <v>-0.28000000000000003</v>
      </c>
      <c r="T367">
        <f>MTA_Daily_Ridership[[#This Row],[Subways: Total Estimated Ridership]]/MTA_Daily_Ridership[[#This Row],[Bridges and Tunnels: Total Traffic]]</f>
        <v>1.8250165561116478</v>
      </c>
    </row>
    <row r="368" spans="1:20" x14ac:dyDescent="0.25">
      <c r="A368" s="1">
        <v>44754</v>
      </c>
      <c r="B368">
        <v>3148320</v>
      </c>
      <c r="C368">
        <v>60</v>
      </c>
      <c r="D368">
        <v>1350346</v>
      </c>
      <c r="E368">
        <v>65</v>
      </c>
      <c r="F368">
        <v>180172</v>
      </c>
      <c r="G368">
        <v>57</v>
      </c>
      <c r="H368">
        <v>164494</v>
      </c>
      <c r="I368">
        <v>58</v>
      </c>
      <c r="J368">
        <v>24697</v>
      </c>
      <c r="K368">
        <v>87</v>
      </c>
      <c r="L368">
        <v>913137</v>
      </c>
      <c r="M368">
        <v>95</v>
      </c>
      <c r="N368">
        <v>6780</v>
      </c>
      <c r="O368">
        <v>49</v>
      </c>
      <c r="P368" t="s">
        <v>23</v>
      </c>
      <c r="Q368" t="str">
        <f>_xlfn.IFS(OR(MTA_Daily_Ridership[[#This Row],[Day Name]]="Saturday",MTA_Daily_Ridership[[#This Row],[Day Name]]="Sunday"),"Weekend",TRUE,"Weekday")</f>
        <v>Weekday</v>
      </c>
      <c r="R3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5787946</v>
      </c>
      <c r="S368" s="9">
        <f>(MTA_Daily_Ridership[[#This Row],[Subways: % of Comparable Pre-Pandemic Day]]-100)/100</f>
        <v>-0.4</v>
      </c>
      <c r="T368">
        <f>MTA_Daily_Ridership[[#This Row],[Subways: Total Estimated Ridership]]/MTA_Daily_Ridership[[#This Row],[Bridges and Tunnels: Total Traffic]]</f>
        <v>3.4478068460701952</v>
      </c>
    </row>
    <row r="369" spans="1:20" x14ac:dyDescent="0.25">
      <c r="A369" s="1">
        <v>44756</v>
      </c>
      <c r="B369">
        <v>3203104</v>
      </c>
      <c r="C369">
        <v>61</v>
      </c>
      <c r="D369">
        <v>1355975</v>
      </c>
      <c r="E369">
        <v>65</v>
      </c>
      <c r="F369">
        <v>174794</v>
      </c>
      <c r="G369">
        <v>55</v>
      </c>
      <c r="H369">
        <v>159599</v>
      </c>
      <c r="I369">
        <v>56</v>
      </c>
      <c r="J369">
        <v>25312</v>
      </c>
      <c r="K369">
        <v>89</v>
      </c>
      <c r="L369">
        <v>977841</v>
      </c>
      <c r="M369">
        <v>102</v>
      </c>
      <c r="N369">
        <v>6413</v>
      </c>
      <c r="O369">
        <v>47</v>
      </c>
      <c r="P369" t="s">
        <v>22</v>
      </c>
      <c r="Q369" t="str">
        <f>_xlfn.IFS(OR(MTA_Daily_Ridership[[#This Row],[Day Name]]="Saturday",MTA_Daily_Ridership[[#This Row],[Day Name]]="Sunday"),"Weekend",TRUE,"Weekday")</f>
        <v>Weekday</v>
      </c>
      <c r="R3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5903038</v>
      </c>
      <c r="S369" s="9">
        <f>(MTA_Daily_Ridership[[#This Row],[Subways: % of Comparable Pre-Pandemic Day]]-100)/100</f>
        <v>-0.39</v>
      </c>
      <c r="T369">
        <f>MTA_Daily_Ridership[[#This Row],[Subways: Total Estimated Ridership]]/MTA_Daily_Ridership[[#This Row],[Bridges and Tunnels: Total Traffic]]</f>
        <v>3.2756900150433457</v>
      </c>
    </row>
    <row r="370" spans="1:20" x14ac:dyDescent="0.25">
      <c r="A370" s="1">
        <v>44782</v>
      </c>
      <c r="B370">
        <v>3013784</v>
      </c>
      <c r="C370">
        <v>59</v>
      </c>
      <c r="D370">
        <v>1308034</v>
      </c>
      <c r="E370">
        <v>65</v>
      </c>
      <c r="F370">
        <v>173284</v>
      </c>
      <c r="G370">
        <v>55</v>
      </c>
      <c r="H370">
        <v>151624</v>
      </c>
      <c r="I370">
        <v>56</v>
      </c>
      <c r="J370">
        <v>25056</v>
      </c>
      <c r="K370">
        <v>90</v>
      </c>
      <c r="L370">
        <v>922400</v>
      </c>
      <c r="M370">
        <v>95</v>
      </c>
      <c r="N370">
        <v>5935</v>
      </c>
      <c r="O370">
        <v>44</v>
      </c>
      <c r="P370" t="s">
        <v>23</v>
      </c>
      <c r="Q370" t="str">
        <f>_xlfn.IFS(OR(MTA_Daily_Ridership[[#This Row],[Day Name]]="Saturday",MTA_Daily_Ridership[[#This Row],[Day Name]]="Sunday"),"Weekend",TRUE,"Weekday")</f>
        <v>Weekday</v>
      </c>
      <c r="R3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5600117</v>
      </c>
      <c r="S370" s="9">
        <f>(MTA_Daily_Ridership[[#This Row],[Subways: % of Comparable Pre-Pandemic Day]]-100)/100</f>
        <v>-0.41</v>
      </c>
      <c r="T370">
        <f>MTA_Daily_Ridership[[#This Row],[Subways: Total Estimated Ridership]]/MTA_Daily_Ridership[[#This Row],[Bridges and Tunnels: Total Traffic]]</f>
        <v>3.2673287077189941</v>
      </c>
    </row>
    <row r="371" spans="1:20" x14ac:dyDescent="0.25">
      <c r="A371" s="1">
        <v>44784</v>
      </c>
      <c r="B371">
        <v>3093548</v>
      </c>
      <c r="C371">
        <v>60</v>
      </c>
      <c r="D371">
        <v>1315101</v>
      </c>
      <c r="E371">
        <v>65</v>
      </c>
      <c r="F371">
        <v>171390</v>
      </c>
      <c r="G371">
        <v>55</v>
      </c>
      <c r="H371">
        <v>146019</v>
      </c>
      <c r="I371">
        <v>54</v>
      </c>
      <c r="J371">
        <v>25553</v>
      </c>
      <c r="K371">
        <v>91</v>
      </c>
      <c r="L371">
        <v>966856</v>
      </c>
      <c r="M371">
        <v>99</v>
      </c>
      <c r="N371">
        <v>5842</v>
      </c>
      <c r="O371">
        <v>44</v>
      </c>
      <c r="P371" t="s">
        <v>22</v>
      </c>
      <c r="Q371" t="str">
        <f>_xlfn.IFS(OR(MTA_Daily_Ridership[[#This Row],[Day Name]]="Saturday",MTA_Daily_Ridership[[#This Row],[Day Name]]="Sunday"),"Weekend",TRUE,"Weekday")</f>
        <v>Weekday</v>
      </c>
      <c r="R3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5724309</v>
      </c>
      <c r="S371" s="9">
        <f>(MTA_Daily_Ridership[[#This Row],[Subways: % of Comparable Pre-Pandemic Day]]-100)/100</f>
        <v>-0.4</v>
      </c>
      <c r="T371">
        <f>MTA_Daily_Ridership[[#This Row],[Subways: Total Estimated Ridership]]/MTA_Daily_Ridership[[#This Row],[Bridges and Tunnels: Total Traffic]]</f>
        <v>3.199595389592659</v>
      </c>
    </row>
    <row r="372" spans="1:20" x14ac:dyDescent="0.25">
      <c r="A372" s="1">
        <v>44798</v>
      </c>
      <c r="B372">
        <v>3090901</v>
      </c>
      <c r="C372">
        <v>60</v>
      </c>
      <c r="D372">
        <v>1310134</v>
      </c>
      <c r="E372">
        <v>65</v>
      </c>
      <c r="F372">
        <v>177178</v>
      </c>
      <c r="G372">
        <v>57</v>
      </c>
      <c r="H372">
        <v>142659</v>
      </c>
      <c r="I372">
        <v>52</v>
      </c>
      <c r="J372">
        <v>24964</v>
      </c>
      <c r="K372">
        <v>89</v>
      </c>
      <c r="L372">
        <v>981024</v>
      </c>
      <c r="M372">
        <v>101</v>
      </c>
      <c r="N372">
        <v>6122</v>
      </c>
      <c r="O372">
        <v>46</v>
      </c>
      <c r="P372" t="s">
        <v>22</v>
      </c>
      <c r="Q372" t="str">
        <f>_xlfn.IFS(OR(MTA_Daily_Ridership[[#This Row],[Day Name]]="Saturday",MTA_Daily_Ridership[[#This Row],[Day Name]]="Sunday"),"Weekend",TRUE,"Weekday")</f>
        <v>Weekday</v>
      </c>
      <c r="R3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5732982</v>
      </c>
      <c r="S372" s="9">
        <f>(MTA_Daily_Ridership[[#This Row],[Subways: % of Comparable Pre-Pandemic Day]]-100)/100</f>
        <v>-0.4</v>
      </c>
      <c r="T372">
        <f>MTA_Daily_Ridership[[#This Row],[Subways: Total Estimated Ridership]]/MTA_Daily_Ridership[[#This Row],[Bridges and Tunnels: Total Traffic]]</f>
        <v>3.1506884642985287</v>
      </c>
    </row>
    <row r="373" spans="1:20" x14ac:dyDescent="0.25">
      <c r="A373" s="1">
        <v>44812</v>
      </c>
      <c r="B373">
        <v>3644407</v>
      </c>
      <c r="C373">
        <v>63</v>
      </c>
      <c r="D373">
        <v>1517502</v>
      </c>
      <c r="E373">
        <v>65</v>
      </c>
      <c r="F373">
        <v>199489</v>
      </c>
      <c r="G373">
        <v>61</v>
      </c>
      <c r="H373">
        <v>178788</v>
      </c>
      <c r="I373">
        <v>62</v>
      </c>
      <c r="J373">
        <v>27121</v>
      </c>
      <c r="K373">
        <v>91</v>
      </c>
      <c r="L373">
        <v>966189</v>
      </c>
      <c r="M373">
        <v>101</v>
      </c>
      <c r="N373">
        <v>7185</v>
      </c>
      <c r="O373">
        <v>42</v>
      </c>
      <c r="P373" t="s">
        <v>22</v>
      </c>
      <c r="Q373" t="str">
        <f>_xlfn.IFS(OR(MTA_Daily_Ridership[[#This Row],[Day Name]]="Saturday",MTA_Daily_Ridership[[#This Row],[Day Name]]="Sunday"),"Weekend",TRUE,"Weekday")</f>
        <v>Weekday</v>
      </c>
      <c r="R3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6540681</v>
      </c>
      <c r="S373" s="9">
        <f>(MTA_Daily_Ridership[[#This Row],[Subways: % of Comparable Pre-Pandemic Day]]-100)/100</f>
        <v>-0.37</v>
      </c>
      <c r="T373">
        <f>MTA_Daily_Ridership[[#This Row],[Subways: Total Estimated Ridership]]/MTA_Daily_Ridership[[#This Row],[Bridges and Tunnels: Total Traffic]]</f>
        <v>3.7719400655565321</v>
      </c>
    </row>
    <row r="374" spans="1:20" x14ac:dyDescent="0.25">
      <c r="A374" s="1">
        <v>44814</v>
      </c>
      <c r="B374">
        <v>2356865</v>
      </c>
      <c r="C374">
        <v>73</v>
      </c>
      <c r="D374">
        <v>914744</v>
      </c>
      <c r="E374">
        <v>65</v>
      </c>
      <c r="F374">
        <v>103789</v>
      </c>
      <c r="G374">
        <v>88</v>
      </c>
      <c r="H374">
        <v>98043</v>
      </c>
      <c r="I374">
        <v>64</v>
      </c>
      <c r="J374">
        <v>15345</v>
      </c>
      <c r="K374">
        <v>90</v>
      </c>
      <c r="L374">
        <v>982329</v>
      </c>
      <c r="M374">
        <v>103</v>
      </c>
      <c r="N374">
        <v>1948</v>
      </c>
      <c r="O374">
        <v>47</v>
      </c>
      <c r="P374" t="s">
        <v>26</v>
      </c>
      <c r="Q374" t="str">
        <f>_xlfn.IFS(OR(MTA_Daily_Ridership[[#This Row],[Day Name]]="Saturday",MTA_Daily_Ridership[[#This Row],[Day Name]]="Sunday"),"Weekend",TRUE,"Weekday")</f>
        <v>Weekend</v>
      </c>
      <c r="R3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4473063</v>
      </c>
      <c r="S374" s="9">
        <f>(MTA_Daily_Ridership[[#This Row],[Subways: % of Comparable Pre-Pandemic Day]]-100)/100</f>
        <v>-0.27</v>
      </c>
      <c r="T374">
        <f>MTA_Daily_Ridership[[#This Row],[Subways: Total Estimated Ridership]]/MTA_Daily_Ridership[[#This Row],[Bridges and Tunnels: Total Traffic]]</f>
        <v>2.3992623652564466</v>
      </c>
    </row>
    <row r="375" spans="1:20" x14ac:dyDescent="0.25">
      <c r="A375" s="1">
        <v>44816</v>
      </c>
      <c r="B375">
        <v>3382150</v>
      </c>
      <c r="C375">
        <v>59</v>
      </c>
      <c r="D375">
        <v>1519324</v>
      </c>
      <c r="E375">
        <v>65</v>
      </c>
      <c r="F375">
        <v>187548</v>
      </c>
      <c r="G375">
        <v>57</v>
      </c>
      <c r="H375">
        <v>163430</v>
      </c>
      <c r="I375">
        <v>57</v>
      </c>
      <c r="J375">
        <v>24947</v>
      </c>
      <c r="K375">
        <v>84</v>
      </c>
      <c r="L375">
        <v>925590</v>
      </c>
      <c r="M375">
        <v>97</v>
      </c>
      <c r="N375">
        <v>6863</v>
      </c>
      <c r="O375">
        <v>40</v>
      </c>
      <c r="P375" t="s">
        <v>25</v>
      </c>
      <c r="Q375" t="str">
        <f>_xlfn.IFS(OR(MTA_Daily_Ridership[[#This Row],[Day Name]]="Saturday",MTA_Daily_Ridership[[#This Row],[Day Name]]="Sunday"),"Weekend",TRUE,"Weekday")</f>
        <v>Weekday</v>
      </c>
      <c r="R3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6209852</v>
      </c>
      <c r="S375" s="9">
        <f>(MTA_Daily_Ridership[[#This Row],[Subways: % of Comparable Pre-Pandemic Day]]-100)/100</f>
        <v>-0.41</v>
      </c>
      <c r="T375">
        <f>MTA_Daily_Ridership[[#This Row],[Subways: Total Estimated Ridership]]/MTA_Daily_Ridership[[#This Row],[Bridges and Tunnels: Total Traffic]]</f>
        <v>3.6540476885013882</v>
      </c>
    </row>
    <row r="376" spans="1:20" x14ac:dyDescent="0.25">
      <c r="A376" s="1">
        <v>44820</v>
      </c>
      <c r="B376">
        <v>3502358</v>
      </c>
      <c r="C376">
        <v>61</v>
      </c>
      <c r="D376">
        <v>1501956</v>
      </c>
      <c r="E376">
        <v>65</v>
      </c>
      <c r="F376">
        <v>184424</v>
      </c>
      <c r="G376">
        <v>56</v>
      </c>
      <c r="H376">
        <v>155750</v>
      </c>
      <c r="I376">
        <v>54</v>
      </c>
      <c r="J376">
        <v>26025</v>
      </c>
      <c r="K376">
        <v>88</v>
      </c>
      <c r="L376">
        <v>1015255</v>
      </c>
      <c r="M376">
        <v>107</v>
      </c>
      <c r="N376">
        <v>6797</v>
      </c>
      <c r="O376">
        <v>40</v>
      </c>
      <c r="P376" t="s">
        <v>24</v>
      </c>
      <c r="Q376" t="str">
        <f>_xlfn.IFS(OR(MTA_Daily_Ridership[[#This Row],[Day Name]]="Saturday",MTA_Daily_Ridership[[#This Row],[Day Name]]="Sunday"),"Weekend",TRUE,"Weekday")</f>
        <v>Weekday</v>
      </c>
      <c r="R3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6392565</v>
      </c>
      <c r="S376" s="9">
        <f>(MTA_Daily_Ridership[[#This Row],[Subways: % of Comparable Pre-Pandemic Day]]-100)/100</f>
        <v>-0.39</v>
      </c>
      <c r="T376">
        <f>MTA_Daily_Ridership[[#This Row],[Subways: Total Estimated Ridership]]/MTA_Daily_Ridership[[#This Row],[Bridges and Tunnels: Total Traffic]]</f>
        <v>3.4497323332561769</v>
      </c>
    </row>
    <row r="377" spans="1:20" x14ac:dyDescent="0.25">
      <c r="A377" s="1">
        <v>44821</v>
      </c>
      <c r="B377">
        <v>2350888</v>
      </c>
      <c r="C377">
        <v>73</v>
      </c>
      <c r="D377">
        <v>916215</v>
      </c>
      <c r="E377">
        <v>65</v>
      </c>
      <c r="F377">
        <v>99403</v>
      </c>
      <c r="G377">
        <v>84</v>
      </c>
      <c r="H377">
        <v>101734</v>
      </c>
      <c r="I377">
        <v>67</v>
      </c>
      <c r="J377">
        <v>15828</v>
      </c>
      <c r="K377">
        <v>92</v>
      </c>
      <c r="L377">
        <v>971118</v>
      </c>
      <c r="M377">
        <v>102</v>
      </c>
      <c r="N377">
        <v>2693</v>
      </c>
      <c r="O377">
        <v>65</v>
      </c>
      <c r="P377" t="s">
        <v>26</v>
      </c>
      <c r="Q377" t="str">
        <f>_xlfn.IFS(OR(MTA_Daily_Ridership[[#This Row],[Day Name]]="Saturday",MTA_Daily_Ridership[[#This Row],[Day Name]]="Sunday"),"Weekend",TRUE,"Weekday")</f>
        <v>Weekend</v>
      </c>
      <c r="R3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4457879</v>
      </c>
      <c r="S377" s="9">
        <f>(MTA_Daily_Ridership[[#This Row],[Subways: % of Comparable Pre-Pandemic Day]]-100)/100</f>
        <v>-0.27</v>
      </c>
      <c r="T377">
        <f>MTA_Daily_Ridership[[#This Row],[Subways: Total Estimated Ridership]]/MTA_Daily_Ridership[[#This Row],[Bridges and Tunnels: Total Traffic]]</f>
        <v>2.4208057105315728</v>
      </c>
    </row>
    <row r="378" spans="1:20" x14ac:dyDescent="0.25">
      <c r="A378" s="1">
        <v>44822</v>
      </c>
      <c r="B378">
        <v>1844317</v>
      </c>
      <c r="C378">
        <v>72</v>
      </c>
      <c r="D378">
        <v>712161</v>
      </c>
      <c r="E378">
        <v>65</v>
      </c>
      <c r="F378">
        <v>86329</v>
      </c>
      <c r="G378">
        <v>87</v>
      </c>
      <c r="H378">
        <v>79158</v>
      </c>
      <c r="I378">
        <v>75</v>
      </c>
      <c r="J378">
        <v>15588</v>
      </c>
      <c r="K378">
        <v>91</v>
      </c>
      <c r="L378">
        <v>935291</v>
      </c>
      <c r="M378">
        <v>106</v>
      </c>
      <c r="N378">
        <v>1944</v>
      </c>
      <c r="O378">
        <v>66</v>
      </c>
      <c r="P378" t="s">
        <v>27</v>
      </c>
      <c r="Q378" t="str">
        <f>_xlfn.IFS(OR(MTA_Daily_Ridership[[#This Row],[Day Name]]="Saturday",MTA_Daily_Ridership[[#This Row],[Day Name]]="Sunday"),"Weekend",TRUE,"Weekday")</f>
        <v>Weekend</v>
      </c>
      <c r="R3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3674788</v>
      </c>
      <c r="S378" s="9">
        <f>(MTA_Daily_Ridership[[#This Row],[Subways: % of Comparable Pre-Pandemic Day]]-100)/100</f>
        <v>-0.28000000000000003</v>
      </c>
      <c r="T378">
        <f>MTA_Daily_Ridership[[#This Row],[Subways: Total Estimated Ridership]]/MTA_Daily_Ridership[[#This Row],[Bridges and Tunnels: Total Traffic]]</f>
        <v>1.9719178309210716</v>
      </c>
    </row>
    <row r="379" spans="1:20" x14ac:dyDescent="0.25">
      <c r="A379" s="1">
        <v>44833</v>
      </c>
      <c r="B379">
        <v>3707751</v>
      </c>
      <c r="C379">
        <v>64</v>
      </c>
      <c r="D379">
        <v>1503472</v>
      </c>
      <c r="E379">
        <v>65</v>
      </c>
      <c r="F379">
        <v>194288</v>
      </c>
      <c r="G379">
        <v>59</v>
      </c>
      <c r="H379">
        <v>173138</v>
      </c>
      <c r="I379">
        <v>60</v>
      </c>
      <c r="J379">
        <v>26857</v>
      </c>
      <c r="K379">
        <v>90</v>
      </c>
      <c r="L379">
        <v>960265</v>
      </c>
      <c r="M379">
        <v>101</v>
      </c>
      <c r="N379">
        <v>7738</v>
      </c>
      <c r="O379">
        <v>45</v>
      </c>
      <c r="P379" t="s">
        <v>22</v>
      </c>
      <c r="Q379" t="str">
        <f>_xlfn.IFS(OR(MTA_Daily_Ridership[[#This Row],[Day Name]]="Saturday",MTA_Daily_Ridership[[#This Row],[Day Name]]="Sunday"),"Weekend",TRUE,"Weekday")</f>
        <v>Weekday</v>
      </c>
      <c r="R3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6573509</v>
      </c>
      <c r="S379" s="9">
        <f>(MTA_Daily_Ridership[[#This Row],[Subways: % of Comparable Pre-Pandemic Day]]-100)/100</f>
        <v>-0.36</v>
      </c>
      <c r="T379">
        <f>MTA_Daily_Ridership[[#This Row],[Subways: Total Estimated Ridership]]/MTA_Daily_Ridership[[#This Row],[Bridges and Tunnels: Total Traffic]]</f>
        <v>3.8611747798784712</v>
      </c>
    </row>
    <row r="380" spans="1:20" x14ac:dyDescent="0.25">
      <c r="A380" s="1">
        <v>44847</v>
      </c>
      <c r="B380">
        <v>3682799</v>
      </c>
      <c r="C380">
        <v>64</v>
      </c>
      <c r="D380">
        <v>1463795</v>
      </c>
      <c r="E380">
        <v>65</v>
      </c>
      <c r="F380">
        <v>195360</v>
      </c>
      <c r="G380">
        <v>62</v>
      </c>
      <c r="H380">
        <v>173174</v>
      </c>
      <c r="I380">
        <v>60</v>
      </c>
      <c r="J380">
        <v>26422</v>
      </c>
      <c r="K380">
        <v>89</v>
      </c>
      <c r="L380">
        <v>935038</v>
      </c>
      <c r="M380">
        <v>101</v>
      </c>
      <c r="N380">
        <v>7593</v>
      </c>
      <c r="O380">
        <v>43</v>
      </c>
      <c r="P380" t="s">
        <v>22</v>
      </c>
      <c r="Q380" t="str">
        <f>_xlfn.IFS(OR(MTA_Daily_Ridership[[#This Row],[Day Name]]="Saturday",MTA_Daily_Ridership[[#This Row],[Day Name]]="Sunday"),"Weekend",TRUE,"Weekday")</f>
        <v>Weekday</v>
      </c>
      <c r="R3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6484181</v>
      </c>
      <c r="S380" s="9">
        <f>(MTA_Daily_Ridership[[#This Row],[Subways: % of Comparable Pre-Pandemic Day]]-100)/100</f>
        <v>-0.36</v>
      </c>
      <c r="T380">
        <f>MTA_Daily_Ridership[[#This Row],[Subways: Total Estimated Ridership]]/MTA_Daily_Ridership[[#This Row],[Bridges and Tunnels: Total Traffic]]</f>
        <v>3.9386623859137275</v>
      </c>
    </row>
    <row r="381" spans="1:20" x14ac:dyDescent="0.25">
      <c r="A381" s="1">
        <v>44848</v>
      </c>
      <c r="B381">
        <v>3578772</v>
      </c>
      <c r="C381">
        <v>62</v>
      </c>
      <c r="D381">
        <v>1468602</v>
      </c>
      <c r="E381">
        <v>65</v>
      </c>
      <c r="F381">
        <v>186594</v>
      </c>
      <c r="G381">
        <v>59</v>
      </c>
      <c r="H381">
        <v>170188</v>
      </c>
      <c r="I381">
        <v>59</v>
      </c>
      <c r="J381">
        <v>26877</v>
      </c>
      <c r="K381">
        <v>90</v>
      </c>
      <c r="L381">
        <v>1000719</v>
      </c>
      <c r="M381">
        <v>108</v>
      </c>
      <c r="N381">
        <v>6877</v>
      </c>
      <c r="O381">
        <v>39</v>
      </c>
      <c r="P381" t="s">
        <v>24</v>
      </c>
      <c r="Q381" t="str">
        <f>_xlfn.IFS(OR(MTA_Daily_Ridership[[#This Row],[Day Name]]="Saturday",MTA_Daily_Ridership[[#This Row],[Day Name]]="Sunday"),"Weekend",TRUE,"Weekday")</f>
        <v>Weekday</v>
      </c>
      <c r="R3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6438629</v>
      </c>
      <c r="S381" s="9">
        <f>(MTA_Daily_Ridership[[#This Row],[Subways: % of Comparable Pre-Pandemic Day]]-100)/100</f>
        <v>-0.38</v>
      </c>
      <c r="T381">
        <f>MTA_Daily_Ridership[[#This Row],[Subways: Total Estimated Ridership]]/MTA_Daily_Ridership[[#This Row],[Bridges and Tunnels: Total Traffic]]</f>
        <v>3.5762007116882959</v>
      </c>
    </row>
    <row r="382" spans="1:20" x14ac:dyDescent="0.25">
      <c r="A382" s="1">
        <v>44862</v>
      </c>
      <c r="B382">
        <v>3624748</v>
      </c>
      <c r="C382">
        <v>63</v>
      </c>
      <c r="D382">
        <v>1455834</v>
      </c>
      <c r="E382">
        <v>65</v>
      </c>
      <c r="F382">
        <v>179633</v>
      </c>
      <c r="G382">
        <v>57</v>
      </c>
      <c r="H382">
        <v>159109</v>
      </c>
      <c r="I382">
        <v>55</v>
      </c>
      <c r="J382">
        <v>26237</v>
      </c>
      <c r="K382">
        <v>88</v>
      </c>
      <c r="L382">
        <v>992291</v>
      </c>
      <c r="M382">
        <v>107</v>
      </c>
      <c r="N382">
        <v>6647</v>
      </c>
      <c r="O382">
        <v>37</v>
      </c>
      <c r="P382" t="s">
        <v>24</v>
      </c>
      <c r="Q382" t="str">
        <f>_xlfn.IFS(OR(MTA_Daily_Ridership[[#This Row],[Day Name]]="Saturday",MTA_Daily_Ridership[[#This Row],[Day Name]]="Sunday"),"Weekend",TRUE,"Weekday")</f>
        <v>Weekday</v>
      </c>
      <c r="R3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6444499</v>
      </c>
      <c r="S382" s="9">
        <f>(MTA_Daily_Ridership[[#This Row],[Subways: % of Comparable Pre-Pandemic Day]]-100)/100</f>
        <v>-0.37</v>
      </c>
      <c r="T382">
        <f>MTA_Daily_Ridership[[#This Row],[Subways: Total Estimated Ridership]]/MTA_Daily_Ridership[[#This Row],[Bridges and Tunnels: Total Traffic]]</f>
        <v>3.6529082698522912</v>
      </c>
    </row>
    <row r="383" spans="1:20" x14ac:dyDescent="0.25">
      <c r="A383" s="1">
        <v>44871</v>
      </c>
      <c r="B383">
        <v>2116063</v>
      </c>
      <c r="C383">
        <v>84</v>
      </c>
      <c r="D383">
        <v>648085</v>
      </c>
      <c r="E383">
        <v>65</v>
      </c>
      <c r="F383">
        <v>92648</v>
      </c>
      <c r="G383">
        <v>98</v>
      </c>
      <c r="H383">
        <v>94517</v>
      </c>
      <c r="I383">
        <v>91</v>
      </c>
      <c r="J383">
        <v>13926</v>
      </c>
      <c r="K383">
        <v>74</v>
      </c>
      <c r="L383">
        <v>779295</v>
      </c>
      <c r="M383">
        <v>95</v>
      </c>
      <c r="N383">
        <v>3122</v>
      </c>
      <c r="O383">
        <v>102</v>
      </c>
      <c r="P383" t="s">
        <v>27</v>
      </c>
      <c r="Q383" t="str">
        <f>_xlfn.IFS(OR(MTA_Daily_Ridership[[#This Row],[Day Name]]="Saturday",MTA_Daily_Ridership[[#This Row],[Day Name]]="Sunday"),"Weekend",TRUE,"Weekday")</f>
        <v>Weekend</v>
      </c>
      <c r="R3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3747656</v>
      </c>
      <c r="S383" s="9">
        <f>(MTA_Daily_Ridership[[#This Row],[Subways: % of Comparable Pre-Pandemic Day]]-100)/100</f>
        <v>-0.16</v>
      </c>
      <c r="T383">
        <f>MTA_Daily_Ridership[[#This Row],[Subways: Total Estimated Ridership]]/MTA_Daily_Ridership[[#This Row],[Bridges and Tunnels: Total Traffic]]</f>
        <v>2.7153555457176037</v>
      </c>
    </row>
    <row r="384" spans="1:20" x14ac:dyDescent="0.25">
      <c r="A384" s="1">
        <v>44883</v>
      </c>
      <c r="B384">
        <v>3539202</v>
      </c>
      <c r="C384">
        <v>63</v>
      </c>
      <c r="D384">
        <v>1412974</v>
      </c>
      <c r="E384">
        <v>65</v>
      </c>
      <c r="F384">
        <v>183576</v>
      </c>
      <c r="G384">
        <v>56</v>
      </c>
      <c r="H384">
        <v>161777</v>
      </c>
      <c r="I384">
        <v>57</v>
      </c>
      <c r="J384">
        <v>27236</v>
      </c>
      <c r="K384">
        <v>87</v>
      </c>
      <c r="L384">
        <v>981421</v>
      </c>
      <c r="M384">
        <v>104</v>
      </c>
      <c r="N384">
        <v>6546</v>
      </c>
      <c r="O384">
        <v>38</v>
      </c>
      <c r="P384" t="s">
        <v>24</v>
      </c>
      <c r="Q384" t="str">
        <f>_xlfn.IFS(OR(MTA_Daily_Ridership[[#This Row],[Day Name]]="Saturday",MTA_Daily_Ridership[[#This Row],[Day Name]]="Sunday"),"Weekend",TRUE,"Weekday")</f>
        <v>Weekday</v>
      </c>
      <c r="R3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6312732</v>
      </c>
      <c r="S384" s="9">
        <f>(MTA_Daily_Ridership[[#This Row],[Subways: % of Comparable Pre-Pandemic Day]]-100)/100</f>
        <v>-0.37</v>
      </c>
      <c r="T384">
        <f>MTA_Daily_Ridership[[#This Row],[Subways: Total Estimated Ridership]]/MTA_Daily_Ridership[[#This Row],[Bridges and Tunnels: Total Traffic]]</f>
        <v>3.6062016198960487</v>
      </c>
    </row>
    <row r="385" spans="1:20" x14ac:dyDescent="0.25">
      <c r="A385" s="1">
        <v>44885</v>
      </c>
      <c r="B385">
        <v>1721187</v>
      </c>
      <c r="C385">
        <v>68</v>
      </c>
      <c r="D385">
        <v>645986</v>
      </c>
      <c r="E385">
        <v>65</v>
      </c>
      <c r="F385">
        <v>74524</v>
      </c>
      <c r="G385">
        <v>79</v>
      </c>
      <c r="H385">
        <v>74870</v>
      </c>
      <c r="I385">
        <v>72</v>
      </c>
      <c r="J385">
        <v>15556</v>
      </c>
      <c r="K385">
        <v>83</v>
      </c>
      <c r="L385">
        <v>830876</v>
      </c>
      <c r="M385">
        <v>101</v>
      </c>
      <c r="N385">
        <v>1079</v>
      </c>
      <c r="O385">
        <v>35</v>
      </c>
      <c r="P385" t="s">
        <v>27</v>
      </c>
      <c r="Q385" t="str">
        <f>_xlfn.IFS(OR(MTA_Daily_Ridership[[#This Row],[Day Name]]="Saturday",MTA_Daily_Ridership[[#This Row],[Day Name]]="Sunday"),"Weekend",TRUE,"Weekday")</f>
        <v>Weekend</v>
      </c>
      <c r="R3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3364078</v>
      </c>
      <c r="S385" s="9">
        <f>(MTA_Daily_Ridership[[#This Row],[Subways: % of Comparable Pre-Pandemic Day]]-100)/100</f>
        <v>-0.32</v>
      </c>
      <c r="T385">
        <f>MTA_Daily_Ridership[[#This Row],[Subways: Total Estimated Ridership]]/MTA_Daily_Ridership[[#This Row],[Bridges and Tunnels: Total Traffic]]</f>
        <v>2.0715329363226282</v>
      </c>
    </row>
    <row r="386" spans="1:20" x14ac:dyDescent="0.25">
      <c r="A386" s="1">
        <v>44945</v>
      </c>
      <c r="B386">
        <v>3492226</v>
      </c>
      <c r="C386">
        <v>68</v>
      </c>
      <c r="D386">
        <v>1327804</v>
      </c>
      <c r="E386">
        <v>65</v>
      </c>
      <c r="F386">
        <v>179752</v>
      </c>
      <c r="G386">
        <v>59</v>
      </c>
      <c r="H386">
        <v>170122</v>
      </c>
      <c r="I386">
        <v>63</v>
      </c>
      <c r="J386">
        <v>26737</v>
      </c>
      <c r="K386">
        <v>95</v>
      </c>
      <c r="L386">
        <v>862336</v>
      </c>
      <c r="M386">
        <v>99</v>
      </c>
      <c r="N386">
        <v>6925</v>
      </c>
      <c r="O386">
        <v>42</v>
      </c>
      <c r="P386" t="s">
        <v>22</v>
      </c>
      <c r="Q386" t="str">
        <f>_xlfn.IFS(OR(MTA_Daily_Ridership[[#This Row],[Day Name]]="Saturday",MTA_Daily_Ridership[[#This Row],[Day Name]]="Sunday"),"Weekend",TRUE,"Weekday")</f>
        <v>Weekday</v>
      </c>
      <c r="R3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6065902</v>
      </c>
      <c r="S386" s="9">
        <f>(MTA_Daily_Ridership[[#This Row],[Subways: % of Comparable Pre-Pandemic Day]]-100)/100</f>
        <v>-0.32</v>
      </c>
      <c r="T386">
        <f>MTA_Daily_Ridership[[#This Row],[Subways: Total Estimated Ridership]]/MTA_Daily_Ridership[[#This Row],[Bridges and Tunnels: Total Traffic]]</f>
        <v>4.049727716342586</v>
      </c>
    </row>
    <row r="387" spans="1:20" x14ac:dyDescent="0.25">
      <c r="A387" s="1">
        <v>44975</v>
      </c>
      <c r="B387">
        <v>2271106</v>
      </c>
      <c r="C387">
        <v>79</v>
      </c>
      <c r="D387">
        <v>822505</v>
      </c>
      <c r="E387">
        <v>65</v>
      </c>
      <c r="F387">
        <v>91478</v>
      </c>
      <c r="G387">
        <v>98</v>
      </c>
      <c r="H387">
        <v>93213</v>
      </c>
      <c r="I387">
        <v>71</v>
      </c>
      <c r="J387">
        <v>15612</v>
      </c>
      <c r="K387">
        <v>96</v>
      </c>
      <c r="L387">
        <v>860646</v>
      </c>
      <c r="M387">
        <v>103</v>
      </c>
      <c r="N387">
        <v>1266</v>
      </c>
      <c r="O387">
        <v>30</v>
      </c>
      <c r="P387" t="s">
        <v>26</v>
      </c>
      <c r="Q387" t="str">
        <f>_xlfn.IFS(OR(MTA_Daily_Ridership[[#This Row],[Day Name]]="Saturday",MTA_Daily_Ridership[[#This Row],[Day Name]]="Sunday"),"Weekend",TRUE,"Weekday")</f>
        <v>Weekend</v>
      </c>
      <c r="R3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4155826</v>
      </c>
      <c r="S387" s="9">
        <f>(MTA_Daily_Ridership[[#This Row],[Subways: % of Comparable Pre-Pandemic Day]]-100)/100</f>
        <v>-0.21</v>
      </c>
      <c r="T387">
        <f>MTA_Daily_Ridership[[#This Row],[Subways: Total Estimated Ridership]]/MTA_Daily_Ridership[[#This Row],[Bridges and Tunnels: Total Traffic]]</f>
        <v>2.6388387327658527</v>
      </c>
    </row>
    <row r="388" spans="1:20" x14ac:dyDescent="0.25">
      <c r="A388" s="1">
        <v>44989</v>
      </c>
      <c r="B388">
        <v>2173217</v>
      </c>
      <c r="C388">
        <v>71</v>
      </c>
      <c r="D388">
        <v>870341</v>
      </c>
      <c r="E388">
        <v>65</v>
      </c>
      <c r="F388">
        <v>96720</v>
      </c>
      <c r="G388">
        <v>90</v>
      </c>
      <c r="H388">
        <v>84352</v>
      </c>
      <c r="I388">
        <v>62</v>
      </c>
      <c r="J388">
        <v>16263</v>
      </c>
      <c r="K388">
        <v>96</v>
      </c>
      <c r="L388">
        <v>844751</v>
      </c>
      <c r="M388">
        <v>97</v>
      </c>
      <c r="N388">
        <v>1449</v>
      </c>
      <c r="O388">
        <v>29</v>
      </c>
      <c r="P388" t="s">
        <v>26</v>
      </c>
      <c r="Q388" t="str">
        <f>_xlfn.IFS(OR(MTA_Daily_Ridership[[#This Row],[Day Name]]="Saturday",MTA_Daily_Ridership[[#This Row],[Day Name]]="Sunday"),"Weekend",TRUE,"Weekday")</f>
        <v>Weekend</v>
      </c>
      <c r="R3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4087093</v>
      </c>
      <c r="S388" s="9">
        <f>(MTA_Daily_Ridership[[#This Row],[Subways: % of Comparable Pre-Pandemic Day]]-100)/100</f>
        <v>-0.28999999999999998</v>
      </c>
      <c r="T388">
        <f>MTA_Daily_Ridership[[#This Row],[Subways: Total Estimated Ridership]]/MTA_Daily_Ridership[[#This Row],[Bridges and Tunnels: Total Traffic]]</f>
        <v>2.5726125213228515</v>
      </c>
    </row>
    <row r="389" spans="1:20" x14ac:dyDescent="0.25">
      <c r="A389" s="1">
        <v>44991</v>
      </c>
      <c r="B389">
        <v>3427019</v>
      </c>
      <c r="C389">
        <v>62</v>
      </c>
      <c r="D389">
        <v>1460599</v>
      </c>
      <c r="E389">
        <v>65</v>
      </c>
      <c r="F389">
        <v>185896</v>
      </c>
      <c r="G389">
        <v>59</v>
      </c>
      <c r="H389">
        <v>163314</v>
      </c>
      <c r="I389">
        <v>59</v>
      </c>
      <c r="J389">
        <v>27550</v>
      </c>
      <c r="K389">
        <v>93</v>
      </c>
      <c r="L389">
        <v>875696</v>
      </c>
      <c r="M389">
        <v>95</v>
      </c>
      <c r="N389">
        <v>6849</v>
      </c>
      <c r="O389">
        <v>43</v>
      </c>
      <c r="P389" t="s">
        <v>25</v>
      </c>
      <c r="Q389" t="str">
        <f>_xlfn.IFS(OR(MTA_Daily_Ridership[[#This Row],[Day Name]]="Saturday",MTA_Daily_Ridership[[#This Row],[Day Name]]="Sunday"),"Weekend",TRUE,"Weekday")</f>
        <v>Weekday</v>
      </c>
      <c r="R3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6146923</v>
      </c>
      <c r="S389" s="9">
        <f>(MTA_Daily_Ridership[[#This Row],[Subways: % of Comparable Pre-Pandemic Day]]-100)/100</f>
        <v>-0.38</v>
      </c>
      <c r="T389">
        <f>MTA_Daily_Ridership[[#This Row],[Subways: Total Estimated Ridership]]/MTA_Daily_Ridership[[#This Row],[Bridges and Tunnels: Total Traffic]]</f>
        <v>3.9134802488534834</v>
      </c>
    </row>
    <row r="390" spans="1:20" x14ac:dyDescent="0.25">
      <c r="A390" s="1">
        <v>45008</v>
      </c>
      <c r="B390">
        <v>3774396</v>
      </c>
      <c r="C390">
        <v>68</v>
      </c>
      <c r="D390">
        <v>1466839</v>
      </c>
      <c r="E390">
        <v>65</v>
      </c>
      <c r="F390">
        <v>200870</v>
      </c>
      <c r="G390">
        <v>64</v>
      </c>
      <c r="H390">
        <v>177877</v>
      </c>
      <c r="I390">
        <v>65</v>
      </c>
      <c r="J390">
        <v>29189</v>
      </c>
      <c r="K390">
        <v>98</v>
      </c>
      <c r="L390">
        <v>934634</v>
      </c>
      <c r="M390">
        <v>101</v>
      </c>
      <c r="N390">
        <v>7208</v>
      </c>
      <c r="O390">
        <v>45</v>
      </c>
      <c r="P390" t="s">
        <v>22</v>
      </c>
      <c r="Q390" t="str">
        <f>_xlfn.IFS(OR(MTA_Daily_Ridership[[#This Row],[Day Name]]="Saturday",MTA_Daily_Ridership[[#This Row],[Day Name]]="Sunday"),"Weekend",TRUE,"Weekday")</f>
        <v>Weekday</v>
      </c>
      <c r="R3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6591013</v>
      </c>
      <c r="S390" s="9">
        <f>(MTA_Daily_Ridership[[#This Row],[Subways: % of Comparable Pre-Pandemic Day]]-100)/100</f>
        <v>-0.32</v>
      </c>
      <c r="T390">
        <f>MTA_Daily_Ridership[[#This Row],[Subways: Total Estimated Ridership]]/MTA_Daily_Ridership[[#This Row],[Bridges and Tunnels: Total Traffic]]</f>
        <v>4.0383679600784905</v>
      </c>
    </row>
    <row r="391" spans="1:20" x14ac:dyDescent="0.25">
      <c r="A391" s="1">
        <v>45044</v>
      </c>
      <c r="B391">
        <v>3703088</v>
      </c>
      <c r="C391">
        <v>66</v>
      </c>
      <c r="D391">
        <v>1424078</v>
      </c>
      <c r="E391">
        <v>65</v>
      </c>
      <c r="F391">
        <v>195436</v>
      </c>
      <c r="G391">
        <v>63</v>
      </c>
      <c r="H391">
        <v>160861</v>
      </c>
      <c r="I391">
        <v>56</v>
      </c>
      <c r="J391">
        <v>28306</v>
      </c>
      <c r="K391">
        <v>98</v>
      </c>
      <c r="L391">
        <v>996548</v>
      </c>
      <c r="M391">
        <v>106</v>
      </c>
      <c r="N391">
        <v>6441</v>
      </c>
      <c r="O391">
        <v>40</v>
      </c>
      <c r="P391" t="s">
        <v>24</v>
      </c>
      <c r="Q391" t="str">
        <f>_xlfn.IFS(OR(MTA_Daily_Ridership[[#This Row],[Day Name]]="Saturday",MTA_Daily_Ridership[[#This Row],[Day Name]]="Sunday"),"Weekend",TRUE,"Weekday")</f>
        <v>Weekday</v>
      </c>
      <c r="R3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6514758</v>
      </c>
      <c r="S391" s="9">
        <f>(MTA_Daily_Ridership[[#This Row],[Subways: % of Comparable Pre-Pandemic Day]]-100)/100</f>
        <v>-0.34</v>
      </c>
      <c r="T391">
        <f>MTA_Daily_Ridership[[#This Row],[Subways: Total Estimated Ridership]]/MTA_Daily_Ridership[[#This Row],[Bridges and Tunnels: Total Traffic]]</f>
        <v>3.7159153397528266</v>
      </c>
    </row>
    <row r="392" spans="1:20" x14ac:dyDescent="0.25">
      <c r="A392" s="1">
        <v>45077</v>
      </c>
      <c r="B392">
        <v>3911382</v>
      </c>
      <c r="C392">
        <v>68</v>
      </c>
      <c r="D392">
        <v>1480801</v>
      </c>
      <c r="E392">
        <v>65</v>
      </c>
      <c r="F392">
        <v>229227</v>
      </c>
      <c r="G392">
        <v>72</v>
      </c>
      <c r="H392">
        <v>211998</v>
      </c>
      <c r="I392">
        <v>74</v>
      </c>
      <c r="J392">
        <v>30078</v>
      </c>
      <c r="K392">
        <v>102</v>
      </c>
      <c r="L392">
        <v>971602</v>
      </c>
      <c r="M392">
        <v>101</v>
      </c>
      <c r="N392">
        <v>7691</v>
      </c>
      <c r="O392">
        <v>44</v>
      </c>
      <c r="P392" t="s">
        <v>21</v>
      </c>
      <c r="Q392" t="str">
        <f>_xlfn.IFS(OR(MTA_Daily_Ridership[[#This Row],[Day Name]]="Saturday",MTA_Daily_Ridership[[#This Row],[Day Name]]="Sunday"),"Weekend",TRUE,"Weekday")</f>
        <v>Weekday</v>
      </c>
      <c r="R3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6842779</v>
      </c>
      <c r="S392" s="9">
        <f>(MTA_Daily_Ridership[[#This Row],[Subways: % of Comparable Pre-Pandemic Day]]-100)/100</f>
        <v>-0.32</v>
      </c>
      <c r="T392">
        <f>MTA_Daily_Ridership[[#This Row],[Subways: Total Estimated Ridership]]/MTA_Daily_Ridership[[#This Row],[Bridges and Tunnels: Total Traffic]]</f>
        <v>4.0257039405023871</v>
      </c>
    </row>
    <row r="393" spans="1:20" x14ac:dyDescent="0.25">
      <c r="A393" s="1">
        <v>45079</v>
      </c>
      <c r="B393">
        <v>3626490</v>
      </c>
      <c r="C393">
        <v>65</v>
      </c>
      <c r="D393">
        <v>1399462</v>
      </c>
      <c r="E393">
        <v>65</v>
      </c>
      <c r="F393">
        <v>202543</v>
      </c>
      <c r="G393">
        <v>61</v>
      </c>
      <c r="H393">
        <v>170399</v>
      </c>
      <c r="I393">
        <v>58</v>
      </c>
      <c r="J393">
        <v>29570</v>
      </c>
      <c r="K393">
        <v>101</v>
      </c>
      <c r="L393">
        <v>1011244</v>
      </c>
      <c r="M393">
        <v>103</v>
      </c>
      <c r="N393">
        <v>6470</v>
      </c>
      <c r="O393">
        <v>40</v>
      </c>
      <c r="P393" t="s">
        <v>24</v>
      </c>
      <c r="Q393" t="str">
        <f>_xlfn.IFS(OR(MTA_Daily_Ridership[[#This Row],[Day Name]]="Saturday",MTA_Daily_Ridership[[#This Row],[Day Name]]="Sunday"),"Weekend",TRUE,"Weekday")</f>
        <v>Weekday</v>
      </c>
      <c r="R3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6446178</v>
      </c>
      <c r="S393" s="9">
        <f>(MTA_Daily_Ridership[[#This Row],[Subways: % of Comparable Pre-Pandemic Day]]-100)/100</f>
        <v>-0.35</v>
      </c>
      <c r="T393">
        <f>MTA_Daily_Ridership[[#This Row],[Subways: Total Estimated Ridership]]/MTA_Daily_Ridership[[#This Row],[Bridges and Tunnels: Total Traffic]]</f>
        <v>3.5861671367147792</v>
      </c>
    </row>
    <row r="394" spans="1:20" x14ac:dyDescent="0.25">
      <c r="A394" s="1">
        <v>45084</v>
      </c>
      <c r="B394">
        <v>3743889</v>
      </c>
      <c r="C394">
        <v>67</v>
      </c>
      <c r="D394">
        <v>1390834</v>
      </c>
      <c r="E394">
        <v>65</v>
      </c>
      <c r="F394">
        <v>212982</v>
      </c>
      <c r="G394">
        <v>64</v>
      </c>
      <c r="H394">
        <v>202951</v>
      </c>
      <c r="I394">
        <v>69</v>
      </c>
      <c r="J394">
        <v>31147</v>
      </c>
      <c r="K394">
        <v>106</v>
      </c>
      <c r="L394">
        <v>941798</v>
      </c>
      <c r="M394">
        <v>96</v>
      </c>
      <c r="N394">
        <v>7334</v>
      </c>
      <c r="O394">
        <v>45</v>
      </c>
      <c r="P394" t="s">
        <v>21</v>
      </c>
      <c r="Q394" t="str">
        <f>_xlfn.IFS(OR(MTA_Daily_Ridership[[#This Row],[Day Name]]="Saturday",MTA_Daily_Ridership[[#This Row],[Day Name]]="Sunday"),"Weekend",TRUE,"Weekday")</f>
        <v>Weekday</v>
      </c>
      <c r="R3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6530935</v>
      </c>
      <c r="S394" s="9">
        <f>(MTA_Daily_Ridership[[#This Row],[Subways: % of Comparable Pre-Pandemic Day]]-100)/100</f>
        <v>-0.33</v>
      </c>
      <c r="T394">
        <f>MTA_Daily_Ridership[[#This Row],[Subways: Total Estimated Ridership]]/MTA_Daily_Ridership[[#This Row],[Bridges and Tunnels: Total Traffic]]</f>
        <v>3.9752569022231943</v>
      </c>
    </row>
    <row r="395" spans="1:20" x14ac:dyDescent="0.25">
      <c r="A395" s="1">
        <v>45089</v>
      </c>
      <c r="B395">
        <v>3479404</v>
      </c>
      <c r="C395">
        <v>62</v>
      </c>
      <c r="D395">
        <v>1394575</v>
      </c>
      <c r="E395">
        <v>65</v>
      </c>
      <c r="F395">
        <v>202015</v>
      </c>
      <c r="G395">
        <v>61</v>
      </c>
      <c r="H395">
        <v>185343</v>
      </c>
      <c r="I395">
        <v>63</v>
      </c>
      <c r="J395">
        <v>27520</v>
      </c>
      <c r="K395">
        <v>94</v>
      </c>
      <c r="L395">
        <v>939370</v>
      </c>
      <c r="M395">
        <v>96</v>
      </c>
      <c r="N395">
        <v>6744</v>
      </c>
      <c r="O395">
        <v>42</v>
      </c>
      <c r="P395" t="s">
        <v>25</v>
      </c>
      <c r="Q395" t="str">
        <f>_xlfn.IFS(OR(MTA_Daily_Ridership[[#This Row],[Day Name]]="Saturday",MTA_Daily_Ridership[[#This Row],[Day Name]]="Sunday"),"Weekend",TRUE,"Weekday")</f>
        <v>Weekday</v>
      </c>
      <c r="R3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6234971</v>
      </c>
      <c r="S395" s="9">
        <f>(MTA_Daily_Ridership[[#This Row],[Subways: % of Comparable Pre-Pandemic Day]]-100)/100</f>
        <v>-0.38</v>
      </c>
      <c r="T395">
        <f>MTA_Daily_Ridership[[#This Row],[Subways: Total Estimated Ridership]]/MTA_Daily_Ridership[[#This Row],[Bridges and Tunnels: Total Traffic]]</f>
        <v>3.7039760690675667</v>
      </c>
    </row>
    <row r="396" spans="1:20" x14ac:dyDescent="0.25">
      <c r="A396" s="1">
        <v>45095</v>
      </c>
      <c r="B396">
        <v>1977582</v>
      </c>
      <c r="C396">
        <v>76</v>
      </c>
      <c r="D396">
        <v>707615</v>
      </c>
      <c r="E396">
        <v>65</v>
      </c>
      <c r="F396">
        <v>119996</v>
      </c>
      <c r="G396">
        <v>122</v>
      </c>
      <c r="H396">
        <v>95597</v>
      </c>
      <c r="I396">
        <v>88</v>
      </c>
      <c r="J396">
        <v>19384</v>
      </c>
      <c r="K396">
        <v>107</v>
      </c>
      <c r="L396">
        <v>971860</v>
      </c>
      <c r="M396">
        <v>105</v>
      </c>
      <c r="N396">
        <v>2029</v>
      </c>
      <c r="O396">
        <v>52</v>
      </c>
      <c r="P396" t="s">
        <v>27</v>
      </c>
      <c r="Q396" t="str">
        <f>_xlfn.IFS(OR(MTA_Daily_Ridership[[#This Row],[Day Name]]="Saturday",MTA_Daily_Ridership[[#This Row],[Day Name]]="Sunday"),"Weekend",TRUE,"Weekday")</f>
        <v>Weekend</v>
      </c>
      <c r="R3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3894063</v>
      </c>
      <c r="S396" s="9">
        <f>(MTA_Daily_Ridership[[#This Row],[Subways: % of Comparable Pre-Pandemic Day]]-100)/100</f>
        <v>-0.24</v>
      </c>
      <c r="T396">
        <f>MTA_Daily_Ridership[[#This Row],[Subways: Total Estimated Ridership]]/MTA_Daily_Ridership[[#This Row],[Bridges and Tunnels: Total Traffic]]</f>
        <v>2.0348424670219991</v>
      </c>
    </row>
    <row r="397" spans="1:20" x14ac:dyDescent="0.25">
      <c r="A397" s="1">
        <v>45104</v>
      </c>
      <c r="B397">
        <v>3744227</v>
      </c>
      <c r="C397">
        <v>67</v>
      </c>
      <c r="D397">
        <v>1391914</v>
      </c>
      <c r="E397">
        <v>65</v>
      </c>
      <c r="F397">
        <v>231738</v>
      </c>
      <c r="G397">
        <v>70</v>
      </c>
      <c r="H397">
        <v>209234</v>
      </c>
      <c r="I397">
        <v>71</v>
      </c>
      <c r="J397">
        <v>29246</v>
      </c>
      <c r="K397">
        <v>100</v>
      </c>
      <c r="L397">
        <v>969784</v>
      </c>
      <c r="M397">
        <v>99</v>
      </c>
      <c r="N397">
        <v>7633</v>
      </c>
      <c r="O397">
        <v>47</v>
      </c>
      <c r="P397" t="s">
        <v>23</v>
      </c>
      <c r="Q397" t="str">
        <f>_xlfn.IFS(OR(MTA_Daily_Ridership[[#This Row],[Day Name]]="Saturday",MTA_Daily_Ridership[[#This Row],[Day Name]]="Sunday"),"Weekend",TRUE,"Weekday")</f>
        <v>Weekday</v>
      </c>
      <c r="R3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6583776</v>
      </c>
      <c r="S397" s="9">
        <f>(MTA_Daily_Ridership[[#This Row],[Subways: % of Comparable Pre-Pandemic Day]]-100)/100</f>
        <v>-0.33</v>
      </c>
      <c r="T397">
        <f>MTA_Daily_Ridership[[#This Row],[Subways: Total Estimated Ridership]]/MTA_Daily_Ridership[[#This Row],[Bridges and Tunnels: Total Traffic]]</f>
        <v>3.8608875790897765</v>
      </c>
    </row>
    <row r="398" spans="1:20" x14ac:dyDescent="0.25">
      <c r="A398" s="1">
        <v>45126</v>
      </c>
      <c r="B398">
        <v>3679343</v>
      </c>
      <c r="C398">
        <v>70</v>
      </c>
      <c r="D398">
        <v>1342781</v>
      </c>
      <c r="E398">
        <v>65</v>
      </c>
      <c r="F398">
        <v>224202</v>
      </c>
      <c r="G398">
        <v>71</v>
      </c>
      <c r="H398">
        <v>203857</v>
      </c>
      <c r="I398">
        <v>72</v>
      </c>
      <c r="J398">
        <v>30527</v>
      </c>
      <c r="K398">
        <v>108</v>
      </c>
      <c r="L398">
        <v>969944</v>
      </c>
      <c r="M398">
        <v>101</v>
      </c>
      <c r="N398">
        <v>6938</v>
      </c>
      <c r="O398">
        <v>50</v>
      </c>
      <c r="P398" t="s">
        <v>21</v>
      </c>
      <c r="Q398" t="str">
        <f>_xlfn.IFS(OR(MTA_Daily_Ridership[[#This Row],[Day Name]]="Saturday",MTA_Daily_Ridership[[#This Row],[Day Name]]="Sunday"),"Weekend",TRUE,"Weekday")</f>
        <v>Weekday</v>
      </c>
      <c r="R3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6457592</v>
      </c>
      <c r="S398" s="9">
        <f>(MTA_Daily_Ridership[[#This Row],[Subways: % of Comparable Pre-Pandemic Day]]-100)/100</f>
        <v>-0.3</v>
      </c>
      <c r="T398">
        <f>MTA_Daily_Ridership[[#This Row],[Subways: Total Estimated Ridership]]/MTA_Daily_Ridership[[#This Row],[Bridges and Tunnels: Total Traffic]]</f>
        <v>3.7933561112806511</v>
      </c>
    </row>
    <row r="399" spans="1:20" x14ac:dyDescent="0.25">
      <c r="A399" s="1">
        <v>45144</v>
      </c>
      <c r="B399">
        <v>1910841</v>
      </c>
      <c r="C399">
        <v>80</v>
      </c>
      <c r="D399">
        <v>715130</v>
      </c>
      <c r="E399">
        <v>65</v>
      </c>
      <c r="F399">
        <v>107399</v>
      </c>
      <c r="G399">
        <v>103</v>
      </c>
      <c r="H399">
        <v>96010</v>
      </c>
      <c r="I399">
        <v>92</v>
      </c>
      <c r="J399">
        <v>18805</v>
      </c>
      <c r="K399">
        <v>105</v>
      </c>
      <c r="L399">
        <v>956499</v>
      </c>
      <c r="M399">
        <v>104</v>
      </c>
      <c r="N399">
        <v>2171</v>
      </c>
      <c r="O399">
        <v>60</v>
      </c>
      <c r="P399" t="s">
        <v>27</v>
      </c>
      <c r="Q399" t="str">
        <f>_xlfn.IFS(OR(MTA_Daily_Ridership[[#This Row],[Day Name]]="Saturday",MTA_Daily_Ridership[[#This Row],[Day Name]]="Sunday"),"Weekend",TRUE,"Weekday")</f>
        <v>Weekend</v>
      </c>
      <c r="R3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3806855</v>
      </c>
      <c r="S399" s="9">
        <f>(MTA_Daily_Ridership[[#This Row],[Subways: % of Comparable Pre-Pandemic Day]]-100)/100</f>
        <v>-0.2</v>
      </c>
      <c r="T399">
        <f>MTA_Daily_Ridership[[#This Row],[Subways: Total Estimated Ridership]]/MTA_Daily_Ridership[[#This Row],[Bridges and Tunnels: Total Traffic]]</f>
        <v>1.9977449009355994</v>
      </c>
    </row>
    <row r="400" spans="1:20" x14ac:dyDescent="0.25">
      <c r="A400" s="1">
        <v>45169</v>
      </c>
      <c r="B400">
        <v>3450532</v>
      </c>
      <c r="C400">
        <v>67</v>
      </c>
      <c r="D400">
        <v>1315113</v>
      </c>
      <c r="E400">
        <v>65</v>
      </c>
      <c r="F400">
        <v>229477</v>
      </c>
      <c r="G400">
        <v>73</v>
      </c>
      <c r="H400">
        <v>176676</v>
      </c>
      <c r="I400">
        <v>65</v>
      </c>
      <c r="J400">
        <v>29312</v>
      </c>
      <c r="K400">
        <v>105</v>
      </c>
      <c r="L400">
        <v>1017088</v>
      </c>
      <c r="M400">
        <v>105</v>
      </c>
      <c r="N400">
        <v>6537</v>
      </c>
      <c r="O400">
        <v>49</v>
      </c>
      <c r="P400" t="s">
        <v>22</v>
      </c>
      <c r="Q400" t="str">
        <f>_xlfn.IFS(OR(MTA_Daily_Ridership[[#This Row],[Day Name]]="Saturday",MTA_Daily_Ridership[[#This Row],[Day Name]]="Sunday"),"Weekend",TRUE,"Weekday")</f>
        <v>Weekday</v>
      </c>
      <c r="R4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6224735</v>
      </c>
      <c r="S400" s="9">
        <f>(MTA_Daily_Ridership[[#This Row],[Subways: % of Comparable Pre-Pandemic Day]]-100)/100</f>
        <v>-0.33</v>
      </c>
      <c r="T400">
        <f>MTA_Daily_Ridership[[#This Row],[Subways: Total Estimated Ridership]]/MTA_Daily_Ridership[[#This Row],[Bridges and Tunnels: Total Traffic]]</f>
        <v>3.3925599358167631</v>
      </c>
    </row>
    <row r="401" spans="1:20" x14ac:dyDescent="0.25">
      <c r="A401" s="1">
        <v>45181</v>
      </c>
      <c r="B401">
        <v>4014480</v>
      </c>
      <c r="C401">
        <v>70</v>
      </c>
      <c r="D401">
        <v>1519571</v>
      </c>
      <c r="E401">
        <v>65</v>
      </c>
      <c r="F401">
        <v>241196</v>
      </c>
      <c r="G401">
        <v>74</v>
      </c>
      <c r="H401">
        <v>221092</v>
      </c>
      <c r="I401">
        <v>77</v>
      </c>
      <c r="J401">
        <v>31779</v>
      </c>
      <c r="K401">
        <v>107</v>
      </c>
      <c r="L401">
        <v>955533</v>
      </c>
      <c r="M401">
        <v>100</v>
      </c>
      <c r="N401">
        <v>8031</v>
      </c>
      <c r="O401">
        <v>47</v>
      </c>
      <c r="P401" t="s">
        <v>23</v>
      </c>
      <c r="Q401" t="str">
        <f>_xlfn.IFS(OR(MTA_Daily_Ridership[[#This Row],[Day Name]]="Saturday",MTA_Daily_Ridership[[#This Row],[Day Name]]="Sunday"),"Weekend",TRUE,"Weekday")</f>
        <v>Weekday</v>
      </c>
      <c r="R4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6991682</v>
      </c>
      <c r="S401" s="9">
        <f>(MTA_Daily_Ridership[[#This Row],[Subways: % of Comparable Pre-Pandemic Day]]-100)/100</f>
        <v>-0.3</v>
      </c>
      <c r="T401">
        <f>MTA_Daily_Ridership[[#This Row],[Subways: Total Estimated Ridership]]/MTA_Daily_Ridership[[#This Row],[Bridges and Tunnels: Total Traffic]]</f>
        <v>4.2012991702013434</v>
      </c>
    </row>
    <row r="402" spans="1:20" x14ac:dyDescent="0.25">
      <c r="A402" s="1">
        <v>45183</v>
      </c>
      <c r="B402">
        <v>4045169</v>
      </c>
      <c r="C402">
        <v>70</v>
      </c>
      <c r="D402">
        <v>1517040</v>
      </c>
      <c r="E402">
        <v>65</v>
      </c>
      <c r="F402">
        <v>232039</v>
      </c>
      <c r="G402">
        <v>71</v>
      </c>
      <c r="H402">
        <v>206374</v>
      </c>
      <c r="I402">
        <v>72</v>
      </c>
      <c r="J402">
        <v>32717</v>
      </c>
      <c r="K402">
        <v>110</v>
      </c>
      <c r="L402">
        <v>989072</v>
      </c>
      <c r="M402">
        <v>104</v>
      </c>
      <c r="N402">
        <v>7847</v>
      </c>
      <c r="O402">
        <v>46</v>
      </c>
      <c r="P402" t="s">
        <v>22</v>
      </c>
      <c r="Q402" t="str">
        <f>_xlfn.IFS(OR(MTA_Daily_Ridership[[#This Row],[Day Name]]="Saturday",MTA_Daily_Ridership[[#This Row],[Day Name]]="Sunday"),"Weekend",TRUE,"Weekday")</f>
        <v>Weekday</v>
      </c>
      <c r="R4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7030258</v>
      </c>
      <c r="S402" s="9">
        <f>(MTA_Daily_Ridership[[#This Row],[Subways: % of Comparable Pre-Pandemic Day]]-100)/100</f>
        <v>-0.3</v>
      </c>
      <c r="T402">
        <f>MTA_Daily_Ridership[[#This Row],[Subways: Total Estimated Ridership]]/MTA_Daily_Ridership[[#This Row],[Bridges and Tunnels: Total Traffic]]</f>
        <v>4.0898630231166182</v>
      </c>
    </row>
    <row r="403" spans="1:20" x14ac:dyDescent="0.25">
      <c r="A403" s="1">
        <v>45202</v>
      </c>
      <c r="B403">
        <v>4008201</v>
      </c>
      <c r="C403">
        <v>70</v>
      </c>
      <c r="D403">
        <v>1471939</v>
      </c>
      <c r="E403">
        <v>65</v>
      </c>
      <c r="F403">
        <v>235305</v>
      </c>
      <c r="G403">
        <v>75</v>
      </c>
      <c r="H403">
        <v>214111</v>
      </c>
      <c r="I403">
        <v>74</v>
      </c>
      <c r="J403">
        <v>32295</v>
      </c>
      <c r="K403">
        <v>108</v>
      </c>
      <c r="L403">
        <v>937269</v>
      </c>
      <c r="M403">
        <v>101</v>
      </c>
      <c r="N403">
        <v>7953</v>
      </c>
      <c r="O403">
        <v>45</v>
      </c>
      <c r="P403" t="s">
        <v>23</v>
      </c>
      <c r="Q403" t="str">
        <f>_xlfn.IFS(OR(MTA_Daily_Ridership[[#This Row],[Day Name]]="Saturday",MTA_Daily_Ridership[[#This Row],[Day Name]]="Sunday"),"Weekend",TRUE,"Weekday")</f>
        <v>Weekday</v>
      </c>
      <c r="R4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6907073</v>
      </c>
      <c r="S403" s="9">
        <f>(MTA_Daily_Ridership[[#This Row],[Subways: % of Comparable Pre-Pandemic Day]]-100)/100</f>
        <v>-0.3</v>
      </c>
      <c r="T403">
        <f>MTA_Daily_Ridership[[#This Row],[Subways: Total Estimated Ridership]]/MTA_Daily_Ridership[[#This Row],[Bridges and Tunnels: Total Traffic]]</f>
        <v>4.2764681217451983</v>
      </c>
    </row>
    <row r="404" spans="1:20" x14ac:dyDescent="0.25">
      <c r="A404" s="1">
        <v>45203</v>
      </c>
      <c r="B404">
        <v>4026878</v>
      </c>
      <c r="C404">
        <v>70</v>
      </c>
      <c r="D404">
        <v>1467384</v>
      </c>
      <c r="E404">
        <v>65</v>
      </c>
      <c r="F404">
        <v>231999</v>
      </c>
      <c r="G404">
        <v>74</v>
      </c>
      <c r="H404">
        <v>209399</v>
      </c>
      <c r="I404">
        <v>72</v>
      </c>
      <c r="J404">
        <v>33186</v>
      </c>
      <c r="K404">
        <v>111</v>
      </c>
      <c r="L404">
        <v>949285</v>
      </c>
      <c r="M404">
        <v>102</v>
      </c>
      <c r="N404">
        <v>7928</v>
      </c>
      <c r="O404">
        <v>44</v>
      </c>
      <c r="P404" t="s">
        <v>21</v>
      </c>
      <c r="Q404" t="str">
        <f>_xlfn.IFS(OR(MTA_Daily_Ridership[[#This Row],[Day Name]]="Saturday",MTA_Daily_Ridership[[#This Row],[Day Name]]="Sunday"),"Weekend",TRUE,"Weekday")</f>
        <v>Weekday</v>
      </c>
      <c r="R4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6926059</v>
      </c>
      <c r="S404" s="9">
        <f>(MTA_Daily_Ridership[[#This Row],[Subways: % of Comparable Pre-Pandemic Day]]-100)/100</f>
        <v>-0.3</v>
      </c>
      <c r="T404">
        <f>MTA_Daily_Ridership[[#This Row],[Subways: Total Estimated Ridership]]/MTA_Daily_Ridership[[#This Row],[Bridges and Tunnels: Total Traffic]]</f>
        <v>4.242011619271346</v>
      </c>
    </row>
    <row r="405" spans="1:20" x14ac:dyDescent="0.25">
      <c r="A405" s="1">
        <v>45204</v>
      </c>
      <c r="B405">
        <v>4030304</v>
      </c>
      <c r="C405">
        <v>70</v>
      </c>
      <c r="D405">
        <v>1457151</v>
      </c>
      <c r="E405">
        <v>65</v>
      </c>
      <c r="F405">
        <v>233470</v>
      </c>
      <c r="G405">
        <v>74</v>
      </c>
      <c r="H405">
        <v>207356</v>
      </c>
      <c r="I405">
        <v>71</v>
      </c>
      <c r="J405">
        <v>32414</v>
      </c>
      <c r="K405">
        <v>109</v>
      </c>
      <c r="L405">
        <v>973371</v>
      </c>
      <c r="M405">
        <v>105</v>
      </c>
      <c r="N405">
        <v>7814</v>
      </c>
      <c r="O405">
        <v>44</v>
      </c>
      <c r="P405" t="s">
        <v>22</v>
      </c>
      <c r="Q405" t="str">
        <f>_xlfn.IFS(OR(MTA_Daily_Ridership[[#This Row],[Day Name]]="Saturday",MTA_Daily_Ridership[[#This Row],[Day Name]]="Sunday"),"Weekend",TRUE,"Weekday")</f>
        <v>Weekday</v>
      </c>
      <c r="R4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6941880</v>
      </c>
      <c r="S405" s="9">
        <f>(MTA_Daily_Ridership[[#This Row],[Subways: % of Comparable Pre-Pandemic Day]]-100)/100</f>
        <v>-0.3</v>
      </c>
      <c r="T405">
        <f>MTA_Daily_Ridership[[#This Row],[Subways: Total Estimated Ridership]]/MTA_Daily_Ridership[[#This Row],[Bridges and Tunnels: Total Traffic]]</f>
        <v>4.1405630535530644</v>
      </c>
    </row>
    <row r="406" spans="1:20" x14ac:dyDescent="0.25">
      <c r="A406" s="1">
        <v>45207</v>
      </c>
      <c r="B406">
        <v>2044534</v>
      </c>
      <c r="C406">
        <v>83</v>
      </c>
      <c r="D406">
        <v>654443</v>
      </c>
      <c r="E406">
        <v>65</v>
      </c>
      <c r="F406">
        <v>98315</v>
      </c>
      <c r="G406">
        <v>108</v>
      </c>
      <c r="H406">
        <v>105952</v>
      </c>
      <c r="I406">
        <v>101</v>
      </c>
      <c r="J406">
        <v>18471</v>
      </c>
      <c r="K406">
        <v>101</v>
      </c>
      <c r="L406">
        <v>896319</v>
      </c>
      <c r="M406">
        <v>106</v>
      </c>
      <c r="N406">
        <v>2722</v>
      </c>
      <c r="O406">
        <v>72</v>
      </c>
      <c r="P406" t="s">
        <v>27</v>
      </c>
      <c r="Q406" t="str">
        <f>_xlfn.IFS(OR(MTA_Daily_Ridership[[#This Row],[Day Name]]="Saturday",MTA_Daily_Ridership[[#This Row],[Day Name]]="Sunday"),"Weekend",TRUE,"Weekday")</f>
        <v>Weekend</v>
      </c>
      <c r="R4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3820756</v>
      </c>
      <c r="S406" s="9">
        <f>(MTA_Daily_Ridership[[#This Row],[Subways: % of Comparable Pre-Pandemic Day]]-100)/100</f>
        <v>-0.17</v>
      </c>
      <c r="T406">
        <f>MTA_Daily_Ridership[[#This Row],[Subways: Total Estimated Ridership]]/MTA_Daily_Ridership[[#This Row],[Bridges and Tunnels: Total Traffic]]</f>
        <v>2.2810338729849531</v>
      </c>
    </row>
    <row r="407" spans="1:20" x14ac:dyDescent="0.25">
      <c r="A407" s="1">
        <v>45262</v>
      </c>
      <c r="B407">
        <v>2748170</v>
      </c>
      <c r="C407">
        <v>83</v>
      </c>
      <c r="D407">
        <v>826725</v>
      </c>
      <c r="E407">
        <v>65</v>
      </c>
      <c r="F407">
        <v>126374</v>
      </c>
      <c r="G407">
        <v>99</v>
      </c>
      <c r="H407">
        <v>125483</v>
      </c>
      <c r="I407">
        <v>80</v>
      </c>
      <c r="J407">
        <v>19675</v>
      </c>
      <c r="K407">
        <v>114</v>
      </c>
      <c r="L407">
        <v>903346</v>
      </c>
      <c r="M407">
        <v>102</v>
      </c>
      <c r="N407">
        <v>2618</v>
      </c>
      <c r="O407">
        <v>53</v>
      </c>
      <c r="P407" t="s">
        <v>26</v>
      </c>
      <c r="Q407" t="str">
        <f>_xlfn.IFS(OR(MTA_Daily_Ridership[[#This Row],[Day Name]]="Saturday",MTA_Daily_Ridership[[#This Row],[Day Name]]="Sunday"),"Weekend",TRUE,"Weekday")</f>
        <v>Weekend</v>
      </c>
      <c r="R4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4752391</v>
      </c>
      <c r="S407" s="9">
        <f>(MTA_Daily_Ridership[[#This Row],[Subways: % of Comparable Pre-Pandemic Day]]-100)/100</f>
        <v>-0.17</v>
      </c>
      <c r="T407">
        <f>MTA_Daily_Ridership[[#This Row],[Subways: Total Estimated Ridership]]/MTA_Daily_Ridership[[#This Row],[Bridges and Tunnels: Total Traffic]]</f>
        <v>3.0422119542235202</v>
      </c>
    </row>
    <row r="408" spans="1:20" x14ac:dyDescent="0.25">
      <c r="A408" s="1">
        <v>45269</v>
      </c>
      <c r="B408">
        <v>2922085</v>
      </c>
      <c r="C408">
        <v>88</v>
      </c>
      <c r="D408">
        <v>828894</v>
      </c>
      <c r="E408">
        <v>65</v>
      </c>
      <c r="F408">
        <v>156237</v>
      </c>
      <c r="G408">
        <v>122</v>
      </c>
      <c r="H408">
        <v>147745</v>
      </c>
      <c r="I408">
        <v>94</v>
      </c>
      <c r="J408">
        <v>20580</v>
      </c>
      <c r="K408">
        <v>119</v>
      </c>
      <c r="L408">
        <v>944411</v>
      </c>
      <c r="M408">
        <v>107</v>
      </c>
      <c r="N408">
        <v>3181</v>
      </c>
      <c r="O408">
        <v>64</v>
      </c>
      <c r="P408" t="s">
        <v>26</v>
      </c>
      <c r="Q408" t="str">
        <f>_xlfn.IFS(OR(MTA_Daily_Ridership[[#This Row],[Day Name]]="Saturday",MTA_Daily_Ridership[[#This Row],[Day Name]]="Sunday"),"Weekend",TRUE,"Weekday")</f>
        <v>Weekend</v>
      </c>
      <c r="R4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5023133</v>
      </c>
      <c r="S408" s="9">
        <f>(MTA_Daily_Ridership[[#This Row],[Subways: % of Comparable Pre-Pandemic Day]]-100)/100</f>
        <v>-0.12</v>
      </c>
      <c r="T408">
        <f>MTA_Daily_Ridership[[#This Row],[Subways: Total Estimated Ridership]]/MTA_Daily_Ridership[[#This Row],[Bridges and Tunnels: Total Traffic]]</f>
        <v>3.0940819198421026</v>
      </c>
    </row>
    <row r="409" spans="1:20" x14ac:dyDescent="0.25">
      <c r="A409" s="1">
        <v>45272</v>
      </c>
      <c r="B409">
        <v>4051574</v>
      </c>
      <c r="C409">
        <v>76</v>
      </c>
      <c r="D409">
        <v>1309303</v>
      </c>
      <c r="E409">
        <v>65</v>
      </c>
      <c r="F409">
        <v>236348</v>
      </c>
      <c r="G409">
        <v>75</v>
      </c>
      <c r="H409">
        <v>219393</v>
      </c>
      <c r="I409">
        <v>79</v>
      </c>
      <c r="J409">
        <v>33458</v>
      </c>
      <c r="K409">
        <v>115</v>
      </c>
      <c r="L409">
        <v>935591</v>
      </c>
      <c r="M409">
        <v>106</v>
      </c>
      <c r="N409">
        <v>7655</v>
      </c>
      <c r="O409">
        <v>49</v>
      </c>
      <c r="P409" t="s">
        <v>23</v>
      </c>
      <c r="Q409" t="str">
        <f>_xlfn.IFS(OR(MTA_Daily_Ridership[[#This Row],[Day Name]]="Saturday",MTA_Daily_Ridership[[#This Row],[Day Name]]="Sunday"),"Weekend",TRUE,"Weekday")</f>
        <v>Weekday</v>
      </c>
      <c r="R4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6793322</v>
      </c>
      <c r="S409" s="9">
        <f>(MTA_Daily_Ridership[[#This Row],[Subways: % of Comparable Pre-Pandemic Day]]-100)/100</f>
        <v>-0.24</v>
      </c>
      <c r="T409">
        <f>MTA_Daily_Ridership[[#This Row],[Subways: Total Estimated Ridership]]/MTA_Daily_Ridership[[#This Row],[Bridges and Tunnels: Total Traffic]]</f>
        <v>4.3304969799837751</v>
      </c>
    </row>
    <row r="410" spans="1:20" x14ac:dyDescent="0.25">
      <c r="A410" s="1">
        <v>45274</v>
      </c>
      <c r="B410">
        <v>4122091</v>
      </c>
      <c r="C410">
        <v>77</v>
      </c>
      <c r="D410">
        <v>1296909</v>
      </c>
      <c r="E410">
        <v>65</v>
      </c>
      <c r="F410">
        <v>236516</v>
      </c>
      <c r="G410">
        <v>75</v>
      </c>
      <c r="H410">
        <v>213415</v>
      </c>
      <c r="I410">
        <v>77</v>
      </c>
      <c r="J410">
        <v>33406</v>
      </c>
      <c r="K410">
        <v>115</v>
      </c>
      <c r="L410">
        <v>988876</v>
      </c>
      <c r="M410">
        <v>112</v>
      </c>
      <c r="N410">
        <v>7414</v>
      </c>
      <c r="O410">
        <v>48</v>
      </c>
      <c r="P410" t="s">
        <v>22</v>
      </c>
      <c r="Q410" t="str">
        <f>_xlfn.IFS(OR(MTA_Daily_Ridership[[#This Row],[Day Name]]="Saturday",MTA_Daily_Ridership[[#This Row],[Day Name]]="Sunday"),"Weekend",TRUE,"Weekday")</f>
        <v>Weekday</v>
      </c>
      <c r="R4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6898627</v>
      </c>
      <c r="S410" s="9">
        <f>(MTA_Daily_Ridership[[#This Row],[Subways: % of Comparable Pre-Pandemic Day]]-100)/100</f>
        <v>-0.23</v>
      </c>
      <c r="T410">
        <f>MTA_Daily_Ridership[[#This Row],[Subways: Total Estimated Ridership]]/MTA_Daily_Ridership[[#This Row],[Bridges and Tunnels: Total Traffic]]</f>
        <v>4.1684609597158797</v>
      </c>
    </row>
    <row r="411" spans="1:20" x14ac:dyDescent="0.25">
      <c r="A411" s="1">
        <v>45322</v>
      </c>
      <c r="B411">
        <v>3808584</v>
      </c>
      <c r="C411">
        <v>74</v>
      </c>
      <c r="D411">
        <v>1325692</v>
      </c>
      <c r="E411">
        <v>65</v>
      </c>
      <c r="F411">
        <v>228148</v>
      </c>
      <c r="G411">
        <v>76</v>
      </c>
      <c r="H411">
        <v>204353</v>
      </c>
      <c r="I411">
        <v>76</v>
      </c>
      <c r="J411">
        <v>33417</v>
      </c>
      <c r="K411">
        <v>118</v>
      </c>
      <c r="L411">
        <v>882805</v>
      </c>
      <c r="M411">
        <v>102</v>
      </c>
      <c r="N411">
        <v>7651</v>
      </c>
      <c r="O411">
        <v>47</v>
      </c>
      <c r="P411" t="s">
        <v>21</v>
      </c>
      <c r="Q411" t="str">
        <f>_xlfn.IFS(OR(MTA_Daily_Ridership[[#This Row],[Day Name]]="Saturday",MTA_Daily_Ridership[[#This Row],[Day Name]]="Sunday"),"Weekend",TRUE,"Weekday")</f>
        <v>Weekday</v>
      </c>
      <c r="R4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6490650</v>
      </c>
      <c r="S411" s="9">
        <f>(MTA_Daily_Ridership[[#This Row],[Subways: % of Comparable Pre-Pandemic Day]]-100)/100</f>
        <v>-0.26</v>
      </c>
      <c r="T411">
        <f>MTA_Daily_Ridership[[#This Row],[Subways: Total Estimated Ridership]]/MTA_Daily_Ridership[[#This Row],[Bridges and Tunnels: Total Traffic]]</f>
        <v>4.3141848992699403</v>
      </c>
    </row>
    <row r="412" spans="1:20" x14ac:dyDescent="0.25">
      <c r="A412" s="1">
        <v>45410</v>
      </c>
      <c r="B412">
        <v>2084950</v>
      </c>
      <c r="C412">
        <v>86</v>
      </c>
      <c r="D412">
        <v>649572</v>
      </c>
      <c r="E412">
        <v>65</v>
      </c>
      <c r="F412">
        <v>100214</v>
      </c>
      <c r="G412">
        <v>109</v>
      </c>
      <c r="H412">
        <v>91619</v>
      </c>
      <c r="I412">
        <v>89</v>
      </c>
      <c r="J412">
        <v>21057</v>
      </c>
      <c r="K412">
        <v>113</v>
      </c>
      <c r="L412">
        <v>881076</v>
      </c>
      <c r="M412">
        <v>102</v>
      </c>
      <c r="N412">
        <v>1965</v>
      </c>
      <c r="O412">
        <v>60</v>
      </c>
      <c r="P412" t="s">
        <v>27</v>
      </c>
      <c r="Q412" t="str">
        <f>_xlfn.IFS(OR(MTA_Daily_Ridership[[#This Row],[Day Name]]="Saturday",MTA_Daily_Ridership[[#This Row],[Day Name]]="Sunday"),"Weekend",TRUE,"Weekday")</f>
        <v>Weekend</v>
      </c>
      <c r="R4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3830453</v>
      </c>
      <c r="S412" s="9">
        <f>(MTA_Daily_Ridership[[#This Row],[Subways: % of Comparable Pre-Pandemic Day]]-100)/100</f>
        <v>-0.14000000000000001</v>
      </c>
      <c r="T412">
        <f>MTA_Daily_Ridership[[#This Row],[Subways: Total Estimated Ridership]]/MTA_Daily_Ridership[[#This Row],[Bridges and Tunnels: Total Traffic]]</f>
        <v>2.366367941017574</v>
      </c>
    </row>
    <row r="413" spans="1:20" x14ac:dyDescent="0.25">
      <c r="A413" s="1">
        <v>45454</v>
      </c>
      <c r="B413">
        <v>3995425</v>
      </c>
      <c r="C413">
        <v>71</v>
      </c>
      <c r="D413">
        <v>1390440</v>
      </c>
      <c r="E413">
        <v>65</v>
      </c>
      <c r="F413">
        <v>259101</v>
      </c>
      <c r="G413">
        <v>78</v>
      </c>
      <c r="H413">
        <v>230796</v>
      </c>
      <c r="I413">
        <v>78</v>
      </c>
      <c r="J413">
        <v>36206</v>
      </c>
      <c r="K413">
        <v>124</v>
      </c>
      <c r="L413">
        <v>951147</v>
      </c>
      <c r="M413">
        <v>97</v>
      </c>
      <c r="N413">
        <v>8500</v>
      </c>
      <c r="O413">
        <v>52</v>
      </c>
      <c r="P413" t="s">
        <v>23</v>
      </c>
      <c r="Q413" t="str">
        <f>_xlfn.IFS(OR(MTA_Daily_Ridership[[#This Row],[Day Name]]="Saturday",MTA_Daily_Ridership[[#This Row],[Day Name]]="Sunday"),"Weekend",TRUE,"Weekday")</f>
        <v>Weekday</v>
      </c>
      <c r="R4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6871615</v>
      </c>
      <c r="S413" s="9">
        <f>(MTA_Daily_Ridership[[#This Row],[Subways: % of Comparable Pre-Pandemic Day]]-100)/100</f>
        <v>-0.28999999999999998</v>
      </c>
      <c r="T413">
        <f>MTA_Daily_Ridership[[#This Row],[Subways: Total Estimated Ridership]]/MTA_Daily_Ridership[[#This Row],[Bridges and Tunnels: Total Traffic]]</f>
        <v>4.2006388076711589</v>
      </c>
    </row>
    <row r="414" spans="1:20" x14ac:dyDescent="0.25">
      <c r="A414" s="1">
        <v>45545</v>
      </c>
      <c r="B414">
        <v>4182405</v>
      </c>
      <c r="C414">
        <v>72</v>
      </c>
      <c r="D414">
        <v>1510358</v>
      </c>
      <c r="E414">
        <v>65</v>
      </c>
      <c r="F414">
        <v>263027</v>
      </c>
      <c r="G414">
        <v>80</v>
      </c>
      <c r="H414">
        <v>233290</v>
      </c>
      <c r="I414">
        <v>81</v>
      </c>
      <c r="J414">
        <v>38230</v>
      </c>
      <c r="K414">
        <v>129</v>
      </c>
      <c r="L414">
        <v>951227</v>
      </c>
      <c r="M414">
        <v>100</v>
      </c>
      <c r="N414">
        <v>8495</v>
      </c>
      <c r="O414">
        <v>50</v>
      </c>
      <c r="P414" t="s">
        <v>23</v>
      </c>
      <c r="Q414" t="str">
        <f>_xlfn.IFS(OR(MTA_Daily_Ridership[[#This Row],[Day Name]]="Saturday",MTA_Daily_Ridership[[#This Row],[Day Name]]="Sunday"),"Weekend",TRUE,"Weekday")</f>
        <v>Weekday</v>
      </c>
      <c r="R4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7187032</v>
      </c>
      <c r="S414" s="9">
        <f>(MTA_Daily_Ridership[[#This Row],[Subways: % of Comparable Pre-Pandemic Day]]-100)/100</f>
        <v>-0.28000000000000003</v>
      </c>
      <c r="T414">
        <f>MTA_Daily_Ridership[[#This Row],[Subways: Total Estimated Ridership]]/MTA_Daily_Ridership[[#This Row],[Bridges and Tunnels: Total Traffic]]</f>
        <v>4.3968526965697992</v>
      </c>
    </row>
    <row r="415" spans="1:20" x14ac:dyDescent="0.25">
      <c r="A415" s="1">
        <v>45547</v>
      </c>
      <c r="B415">
        <v>4232214</v>
      </c>
      <c r="C415">
        <v>73</v>
      </c>
      <c r="D415">
        <v>1515496</v>
      </c>
      <c r="E415">
        <v>65</v>
      </c>
      <c r="F415">
        <v>263539</v>
      </c>
      <c r="G415">
        <v>80</v>
      </c>
      <c r="H415">
        <v>228985</v>
      </c>
      <c r="I415">
        <v>79</v>
      </c>
      <c r="J415">
        <v>38778</v>
      </c>
      <c r="K415">
        <v>131</v>
      </c>
      <c r="L415">
        <v>984868</v>
      </c>
      <c r="M415">
        <v>103</v>
      </c>
      <c r="N415">
        <v>8174</v>
      </c>
      <c r="O415">
        <v>48</v>
      </c>
      <c r="P415" t="s">
        <v>22</v>
      </c>
      <c r="Q415" t="str">
        <f>_xlfn.IFS(OR(MTA_Daily_Ridership[[#This Row],[Day Name]]="Saturday",MTA_Daily_Ridership[[#This Row],[Day Name]]="Sunday"),"Weekend",TRUE,"Weekday")</f>
        <v>Weekday</v>
      </c>
      <c r="R4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7272054</v>
      </c>
      <c r="S415" s="9">
        <f>(MTA_Daily_Ridership[[#This Row],[Subways: % of Comparable Pre-Pandemic Day]]-100)/100</f>
        <v>-0.27</v>
      </c>
      <c r="T415">
        <f>MTA_Daily_Ridership[[#This Row],[Subways: Total Estimated Ridership]]/MTA_Daily_Ridership[[#This Row],[Bridges and Tunnels: Total Traffic]]</f>
        <v>4.2972398331553059</v>
      </c>
    </row>
    <row r="416" spans="1:20" x14ac:dyDescent="0.25">
      <c r="A416" s="1">
        <v>45549</v>
      </c>
      <c r="B416">
        <v>2706474</v>
      </c>
      <c r="C416">
        <v>84</v>
      </c>
      <c r="D416">
        <v>913017</v>
      </c>
      <c r="E416">
        <v>65</v>
      </c>
      <c r="F416">
        <v>145099</v>
      </c>
      <c r="G416">
        <v>123</v>
      </c>
      <c r="H416">
        <v>136864</v>
      </c>
      <c r="I416">
        <v>90</v>
      </c>
      <c r="J416">
        <v>24473</v>
      </c>
      <c r="K416">
        <v>143</v>
      </c>
      <c r="L416">
        <v>1002908</v>
      </c>
      <c r="M416">
        <v>105</v>
      </c>
      <c r="N416">
        <v>3402</v>
      </c>
      <c r="O416">
        <v>82</v>
      </c>
      <c r="P416" t="s">
        <v>26</v>
      </c>
      <c r="Q416" t="str">
        <f>_xlfn.IFS(OR(MTA_Daily_Ridership[[#This Row],[Day Name]]="Saturday",MTA_Daily_Ridership[[#This Row],[Day Name]]="Sunday"),"Weekend",TRUE,"Weekday")</f>
        <v>Weekend</v>
      </c>
      <c r="R4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4932237</v>
      </c>
      <c r="S416" s="9">
        <f>(MTA_Daily_Ridership[[#This Row],[Subways: % of Comparable Pre-Pandemic Day]]-100)/100</f>
        <v>-0.16</v>
      </c>
      <c r="T416">
        <f>MTA_Daily_Ridership[[#This Row],[Subways: Total Estimated Ridership]]/MTA_Daily_Ridership[[#This Row],[Bridges and Tunnels: Total Traffic]]</f>
        <v>2.698626394444954</v>
      </c>
    </row>
    <row r="417" spans="1:20" x14ac:dyDescent="0.25">
      <c r="A417" s="1">
        <v>45559</v>
      </c>
      <c r="B417">
        <v>4323708</v>
      </c>
      <c r="C417">
        <v>75</v>
      </c>
      <c r="D417">
        <v>1500066</v>
      </c>
      <c r="E417">
        <v>65</v>
      </c>
      <c r="F417">
        <v>270524</v>
      </c>
      <c r="G417">
        <v>83</v>
      </c>
      <c r="H417">
        <v>240779</v>
      </c>
      <c r="I417">
        <v>83</v>
      </c>
      <c r="J417">
        <v>37488</v>
      </c>
      <c r="K417">
        <v>126</v>
      </c>
      <c r="L417">
        <v>927777</v>
      </c>
      <c r="M417">
        <v>97</v>
      </c>
      <c r="N417">
        <v>8938</v>
      </c>
      <c r="O417">
        <v>52</v>
      </c>
      <c r="P417" t="s">
        <v>23</v>
      </c>
      <c r="Q417" t="str">
        <f>_xlfn.IFS(OR(MTA_Daily_Ridership[[#This Row],[Day Name]]="Saturday",MTA_Daily_Ridership[[#This Row],[Day Name]]="Sunday"),"Weekend",TRUE,"Weekday")</f>
        <v>Weekday</v>
      </c>
      <c r="R4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7309280</v>
      </c>
      <c r="S417" s="9">
        <f>(MTA_Daily_Ridership[[#This Row],[Subways: % of Comparable Pre-Pandemic Day]]-100)/100</f>
        <v>-0.25</v>
      </c>
      <c r="T417">
        <f>MTA_Daily_Ridership[[#This Row],[Subways: Total Estimated Ridership]]/MTA_Daily_Ridership[[#This Row],[Bridges and Tunnels: Total Traffic]]</f>
        <v>4.6602879786845328</v>
      </c>
    </row>
    <row r="418" spans="1:20" x14ac:dyDescent="0.25">
      <c r="A418" s="1">
        <v>45572</v>
      </c>
      <c r="B418">
        <v>3851201</v>
      </c>
      <c r="C418">
        <v>67</v>
      </c>
      <c r="D418">
        <v>1463064</v>
      </c>
      <c r="E418">
        <v>65</v>
      </c>
      <c r="F418">
        <v>250063</v>
      </c>
      <c r="G418">
        <v>80</v>
      </c>
      <c r="H418">
        <v>220335</v>
      </c>
      <c r="I418">
        <v>76</v>
      </c>
      <c r="J418">
        <v>35754</v>
      </c>
      <c r="K418">
        <v>120</v>
      </c>
      <c r="L418">
        <v>917137</v>
      </c>
      <c r="M418">
        <v>99</v>
      </c>
      <c r="N418">
        <v>7584</v>
      </c>
      <c r="O418">
        <v>42</v>
      </c>
      <c r="P418" t="s">
        <v>25</v>
      </c>
      <c r="Q418" t="str">
        <f>_xlfn.IFS(OR(MTA_Daily_Ridership[[#This Row],[Day Name]]="Saturday",MTA_Daily_Ridership[[#This Row],[Day Name]]="Sunday"),"Weekend",TRUE,"Weekday")</f>
        <v>Weekday</v>
      </c>
      <c r="R4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6745138</v>
      </c>
      <c r="S418" s="9">
        <f>(MTA_Daily_Ridership[[#This Row],[Subways: % of Comparable Pre-Pandemic Day]]-100)/100</f>
        <v>-0.33</v>
      </c>
      <c r="T418">
        <f>MTA_Daily_Ridership[[#This Row],[Subways: Total Estimated Ridership]]/MTA_Daily_Ridership[[#This Row],[Bridges and Tunnels: Total Traffic]]</f>
        <v>4.1991556332369102</v>
      </c>
    </row>
    <row r="419" spans="1:20" x14ac:dyDescent="0.25">
      <c r="A419" s="1">
        <v>45580</v>
      </c>
      <c r="B419">
        <v>4290838</v>
      </c>
      <c r="C419">
        <v>75</v>
      </c>
      <c r="D419">
        <v>1476129</v>
      </c>
      <c r="E419">
        <v>65</v>
      </c>
      <c r="F419">
        <v>270652</v>
      </c>
      <c r="G419">
        <v>86</v>
      </c>
      <c r="H419">
        <v>249266</v>
      </c>
      <c r="I419">
        <v>86</v>
      </c>
      <c r="J419">
        <v>38788</v>
      </c>
      <c r="K419">
        <v>130</v>
      </c>
      <c r="L419">
        <v>955621</v>
      </c>
      <c r="M419">
        <v>103</v>
      </c>
      <c r="N419">
        <v>8275</v>
      </c>
      <c r="O419">
        <v>46</v>
      </c>
      <c r="P419" t="s">
        <v>23</v>
      </c>
      <c r="Q419" t="str">
        <f>_xlfn.IFS(OR(MTA_Daily_Ridership[[#This Row],[Day Name]]="Saturday",MTA_Daily_Ridership[[#This Row],[Day Name]]="Sunday"),"Weekend",TRUE,"Weekday")</f>
        <v>Weekday</v>
      </c>
      <c r="R4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7289569</v>
      </c>
      <c r="S419" s="9">
        <f>(MTA_Daily_Ridership[[#This Row],[Subways: % of Comparable Pre-Pandemic Day]]-100)/100</f>
        <v>-0.25</v>
      </c>
      <c r="T419">
        <f>MTA_Daily_Ridership[[#This Row],[Subways: Total Estimated Ridership]]/MTA_Daily_Ridership[[#This Row],[Bridges and Tunnels: Total Traffic]]</f>
        <v>4.4901043405283056</v>
      </c>
    </row>
    <row r="420" spans="1:20" x14ac:dyDescent="0.25">
      <c r="A420" s="1">
        <v>45586</v>
      </c>
      <c r="B420">
        <v>3876312</v>
      </c>
      <c r="C420">
        <v>67</v>
      </c>
      <c r="D420">
        <v>1466673</v>
      </c>
      <c r="E420">
        <v>65</v>
      </c>
      <c r="F420">
        <v>247857</v>
      </c>
      <c r="G420">
        <v>79</v>
      </c>
      <c r="H420">
        <v>219983</v>
      </c>
      <c r="I420">
        <v>76</v>
      </c>
      <c r="J420">
        <v>35133</v>
      </c>
      <c r="K420">
        <v>118</v>
      </c>
      <c r="L420">
        <v>937487</v>
      </c>
      <c r="M420">
        <v>101</v>
      </c>
      <c r="N420">
        <v>7948</v>
      </c>
      <c r="O420">
        <v>45</v>
      </c>
      <c r="P420" t="s">
        <v>25</v>
      </c>
      <c r="Q420" t="str">
        <f>_xlfn.IFS(OR(MTA_Daily_Ridership[[#This Row],[Day Name]]="Saturday",MTA_Daily_Ridership[[#This Row],[Day Name]]="Sunday"),"Weekend",TRUE,"Weekday")</f>
        <v>Weekday</v>
      </c>
      <c r="R4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6791393</v>
      </c>
      <c r="S420" s="9">
        <f>(MTA_Daily_Ridership[[#This Row],[Subways: % of Comparable Pre-Pandemic Day]]-100)/100</f>
        <v>-0.33</v>
      </c>
      <c r="T420">
        <f>MTA_Daily_Ridership[[#This Row],[Subways: Total Estimated Ridership]]/MTA_Daily_Ridership[[#This Row],[Bridges and Tunnels: Total Traffic]]</f>
        <v>4.1347901357565489</v>
      </c>
    </row>
    <row r="421" spans="1:20" x14ac:dyDescent="0.25">
      <c r="A421" s="1">
        <v>45593</v>
      </c>
      <c r="B421">
        <v>3985381</v>
      </c>
      <c r="C421">
        <v>69</v>
      </c>
      <c r="D421">
        <v>1460653</v>
      </c>
      <c r="E421">
        <v>65</v>
      </c>
      <c r="F421">
        <v>253923</v>
      </c>
      <c r="G421">
        <v>81</v>
      </c>
      <c r="H421">
        <v>229873</v>
      </c>
      <c r="I421">
        <v>79</v>
      </c>
      <c r="J421">
        <v>35666</v>
      </c>
      <c r="K421">
        <v>120</v>
      </c>
      <c r="L421">
        <v>926409</v>
      </c>
      <c r="M421">
        <v>100</v>
      </c>
      <c r="N421">
        <v>7829</v>
      </c>
      <c r="O421">
        <v>44</v>
      </c>
      <c r="P421" t="s">
        <v>25</v>
      </c>
      <c r="Q421" t="str">
        <f>_xlfn.IFS(OR(MTA_Daily_Ridership[[#This Row],[Day Name]]="Saturday",MTA_Daily_Ridership[[#This Row],[Day Name]]="Sunday"),"Weekend",TRUE,"Weekday")</f>
        <v>Weekday</v>
      </c>
      <c r="R4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6899734</v>
      </c>
      <c r="S421" s="9">
        <f>(MTA_Daily_Ridership[[#This Row],[Subways: % of Comparable Pre-Pandemic Day]]-100)/100</f>
        <v>-0.31</v>
      </c>
      <c r="T421">
        <f>MTA_Daily_Ridership[[#This Row],[Subways: Total Estimated Ridership]]/MTA_Daily_Ridership[[#This Row],[Bridges and Tunnels: Total Traffic]]</f>
        <v>4.3019670577466327</v>
      </c>
    </row>
    <row r="422" spans="1:20" x14ac:dyDescent="0.25">
      <c r="A422" s="1">
        <v>44318</v>
      </c>
      <c r="B422">
        <v>1153471</v>
      </c>
      <c r="C422">
        <v>48</v>
      </c>
      <c r="D422">
        <v>620063</v>
      </c>
      <c r="E422">
        <v>64</v>
      </c>
      <c r="F422">
        <v>41827</v>
      </c>
      <c r="G422">
        <v>43</v>
      </c>
      <c r="H422">
        <v>32683</v>
      </c>
      <c r="I422">
        <v>31</v>
      </c>
      <c r="J422">
        <v>11541</v>
      </c>
      <c r="K422">
        <v>68</v>
      </c>
      <c r="L422">
        <v>809865</v>
      </c>
      <c r="M422">
        <v>95</v>
      </c>
      <c r="N422">
        <v>0</v>
      </c>
      <c r="O422">
        <v>0</v>
      </c>
      <c r="P422" t="s">
        <v>27</v>
      </c>
      <c r="Q422" t="str">
        <f>_xlfn.IFS(OR(MTA_Daily_Ridership[[#This Row],[Day Name]]="Saturday",MTA_Daily_Ridership[[#This Row],[Day Name]]="Sunday"),"Weekend",TRUE,"Weekday")</f>
        <v>Weekend</v>
      </c>
      <c r="R4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2669450</v>
      </c>
      <c r="S422" s="9">
        <f>(MTA_Daily_Ridership[[#This Row],[Subways: % of Comparable Pre-Pandemic Day]]-100)/100</f>
        <v>-0.52</v>
      </c>
      <c r="T422">
        <f>MTA_Daily_Ridership[[#This Row],[Subways: Total Estimated Ridership]]/MTA_Daily_Ridership[[#This Row],[Bridges and Tunnels: Total Traffic]]</f>
        <v>1.4242756508800849</v>
      </c>
    </row>
    <row r="423" spans="1:20" x14ac:dyDescent="0.25">
      <c r="A423" s="1">
        <v>44408</v>
      </c>
      <c r="B423">
        <v>1841007</v>
      </c>
      <c r="C423">
        <v>65</v>
      </c>
      <c r="D423">
        <v>857333</v>
      </c>
      <c r="E423">
        <v>64</v>
      </c>
      <c r="F423">
        <v>85371</v>
      </c>
      <c r="G423">
        <v>67</v>
      </c>
      <c r="H423">
        <v>67121</v>
      </c>
      <c r="I423">
        <v>43</v>
      </c>
      <c r="J423">
        <v>13932</v>
      </c>
      <c r="K423">
        <v>88</v>
      </c>
      <c r="L423">
        <v>953445</v>
      </c>
      <c r="M423">
        <v>103</v>
      </c>
      <c r="N423">
        <v>0</v>
      </c>
      <c r="O423">
        <v>0</v>
      </c>
      <c r="P423" t="s">
        <v>26</v>
      </c>
      <c r="Q423" t="str">
        <f>_xlfn.IFS(OR(MTA_Daily_Ridership[[#This Row],[Day Name]]="Saturday",MTA_Daily_Ridership[[#This Row],[Day Name]]="Sunday"),"Weekend",TRUE,"Weekday")</f>
        <v>Weekend</v>
      </c>
      <c r="R4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3818209</v>
      </c>
      <c r="S423" s="9">
        <f>(MTA_Daily_Ridership[[#This Row],[Subways: % of Comparable Pre-Pandemic Day]]-100)/100</f>
        <v>-0.35</v>
      </c>
      <c r="T423">
        <f>MTA_Daily_Ridership[[#This Row],[Subways: Total Estimated Ridership]]/MTA_Daily_Ridership[[#This Row],[Bridges and Tunnels: Total Traffic]]</f>
        <v>1.9309000519169957</v>
      </c>
    </row>
    <row r="424" spans="1:20" x14ac:dyDescent="0.25">
      <c r="A424" s="1">
        <v>44459</v>
      </c>
      <c r="B424">
        <v>2883211</v>
      </c>
      <c r="C424">
        <v>50</v>
      </c>
      <c r="D424">
        <v>1481676</v>
      </c>
      <c r="E424">
        <v>64</v>
      </c>
      <c r="F424">
        <v>148068</v>
      </c>
      <c r="G424">
        <v>45</v>
      </c>
      <c r="H424">
        <v>122101</v>
      </c>
      <c r="I424">
        <v>42</v>
      </c>
      <c r="J424">
        <v>21889</v>
      </c>
      <c r="K424">
        <v>74</v>
      </c>
      <c r="L424">
        <v>895109</v>
      </c>
      <c r="M424">
        <v>94</v>
      </c>
      <c r="N424">
        <v>6548</v>
      </c>
      <c r="O424">
        <v>38</v>
      </c>
      <c r="P424" t="s">
        <v>25</v>
      </c>
      <c r="Q424" t="str">
        <f>_xlfn.IFS(OR(MTA_Daily_Ridership[[#This Row],[Day Name]]="Saturday",MTA_Daily_Ridership[[#This Row],[Day Name]]="Sunday"),"Weekend",TRUE,"Weekday")</f>
        <v>Weekday</v>
      </c>
      <c r="R4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5558602</v>
      </c>
      <c r="S424" s="9">
        <f>(MTA_Daily_Ridership[[#This Row],[Subways: % of Comparable Pre-Pandemic Day]]-100)/100</f>
        <v>-0.5</v>
      </c>
      <c r="T424">
        <f>MTA_Daily_Ridership[[#This Row],[Subways: Total Estimated Ridership]]/MTA_Daily_Ridership[[#This Row],[Bridges and Tunnels: Total Traffic]]</f>
        <v>3.2210725174252519</v>
      </c>
    </row>
    <row r="425" spans="1:20" x14ac:dyDescent="0.25">
      <c r="A425" s="1">
        <v>44462</v>
      </c>
      <c r="B425">
        <v>3016106</v>
      </c>
      <c r="C425">
        <v>52</v>
      </c>
      <c r="D425">
        <v>1483075</v>
      </c>
      <c r="E425">
        <v>64</v>
      </c>
      <c r="F425">
        <v>140127</v>
      </c>
      <c r="G425">
        <v>43</v>
      </c>
      <c r="H425">
        <v>115473</v>
      </c>
      <c r="I425">
        <v>40</v>
      </c>
      <c r="J425">
        <v>23031</v>
      </c>
      <c r="K425">
        <v>78</v>
      </c>
      <c r="L425">
        <v>915198</v>
      </c>
      <c r="M425">
        <v>96</v>
      </c>
      <c r="N425">
        <v>6724</v>
      </c>
      <c r="O425">
        <v>39</v>
      </c>
      <c r="P425" t="s">
        <v>22</v>
      </c>
      <c r="Q425" t="str">
        <f>_xlfn.IFS(OR(MTA_Daily_Ridership[[#This Row],[Day Name]]="Saturday",MTA_Daily_Ridership[[#This Row],[Day Name]]="Sunday"),"Weekend",TRUE,"Weekday")</f>
        <v>Weekday</v>
      </c>
      <c r="R4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5699734</v>
      </c>
      <c r="S425" s="9">
        <f>(MTA_Daily_Ridership[[#This Row],[Subways: % of Comparable Pre-Pandemic Day]]-100)/100</f>
        <v>-0.48</v>
      </c>
      <c r="T425">
        <f>MTA_Daily_Ridership[[#This Row],[Subways: Total Estimated Ridership]]/MTA_Daily_Ridership[[#This Row],[Bridges and Tunnels: Total Traffic]]</f>
        <v>3.2955775690069253</v>
      </c>
    </row>
    <row r="426" spans="1:20" x14ac:dyDescent="0.25">
      <c r="A426" s="1">
        <v>44466</v>
      </c>
      <c r="B426">
        <v>2873368</v>
      </c>
      <c r="C426">
        <v>50</v>
      </c>
      <c r="D426">
        <v>1489441</v>
      </c>
      <c r="E426">
        <v>64</v>
      </c>
      <c r="F426">
        <v>146154</v>
      </c>
      <c r="G426">
        <v>45</v>
      </c>
      <c r="H426">
        <v>121534</v>
      </c>
      <c r="I426">
        <v>42</v>
      </c>
      <c r="J426">
        <v>21209</v>
      </c>
      <c r="K426">
        <v>71</v>
      </c>
      <c r="L426">
        <v>881116</v>
      </c>
      <c r="M426">
        <v>93</v>
      </c>
      <c r="N426">
        <v>6715</v>
      </c>
      <c r="O426">
        <v>39</v>
      </c>
      <c r="P426" t="s">
        <v>25</v>
      </c>
      <c r="Q426" t="str">
        <f>_xlfn.IFS(OR(MTA_Daily_Ridership[[#This Row],[Day Name]]="Saturday",MTA_Daily_Ridership[[#This Row],[Day Name]]="Sunday"),"Weekend",TRUE,"Weekday")</f>
        <v>Weekday</v>
      </c>
      <c r="R4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5539537</v>
      </c>
      <c r="S426" s="9">
        <f>(MTA_Daily_Ridership[[#This Row],[Subways: % of Comparable Pre-Pandemic Day]]-100)/100</f>
        <v>-0.5</v>
      </c>
      <c r="T426">
        <f>MTA_Daily_Ridership[[#This Row],[Subways: Total Estimated Ridership]]/MTA_Daily_Ridership[[#This Row],[Bridges and Tunnels: Total Traffic]]</f>
        <v>3.2610552980538317</v>
      </c>
    </row>
    <row r="427" spans="1:20" x14ac:dyDescent="0.25">
      <c r="A427" s="1">
        <v>44542</v>
      </c>
      <c r="B427">
        <v>1829872</v>
      </c>
      <c r="C427">
        <v>72</v>
      </c>
      <c r="D427">
        <v>627007</v>
      </c>
      <c r="E427">
        <v>64</v>
      </c>
      <c r="F427">
        <v>80874</v>
      </c>
      <c r="G427">
        <v>76</v>
      </c>
      <c r="H427">
        <v>66471</v>
      </c>
      <c r="I427">
        <v>62</v>
      </c>
      <c r="J427">
        <v>12189</v>
      </c>
      <c r="K427">
        <v>68</v>
      </c>
      <c r="L427">
        <v>828121</v>
      </c>
      <c r="M427">
        <v>104</v>
      </c>
      <c r="N427">
        <v>1833</v>
      </c>
      <c r="O427">
        <v>54</v>
      </c>
      <c r="P427" t="s">
        <v>27</v>
      </c>
      <c r="Q427" t="str">
        <f>_xlfn.IFS(OR(MTA_Daily_Ridership[[#This Row],[Day Name]]="Saturday",MTA_Daily_Ridership[[#This Row],[Day Name]]="Sunday"),"Weekend",TRUE,"Weekday")</f>
        <v>Weekend</v>
      </c>
      <c r="R4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3446367</v>
      </c>
      <c r="S427" s="9">
        <f>(MTA_Daily_Ridership[[#This Row],[Subways: % of Comparable Pre-Pandemic Day]]-100)/100</f>
        <v>-0.28000000000000003</v>
      </c>
      <c r="T427">
        <f>MTA_Daily_Ridership[[#This Row],[Subways: Total Estimated Ridership]]/MTA_Daily_Ridership[[#This Row],[Bridges and Tunnels: Total Traffic]]</f>
        <v>2.2096674278275761</v>
      </c>
    </row>
    <row r="428" spans="1:20" x14ac:dyDescent="0.25">
      <c r="A428" s="1">
        <v>44550</v>
      </c>
      <c r="B428">
        <v>2716451</v>
      </c>
      <c r="C428">
        <v>51</v>
      </c>
      <c r="D428">
        <v>1277654</v>
      </c>
      <c r="E428">
        <v>64</v>
      </c>
      <c r="F428">
        <v>132078</v>
      </c>
      <c r="G428">
        <v>42</v>
      </c>
      <c r="H428">
        <v>102695</v>
      </c>
      <c r="I428">
        <v>37</v>
      </c>
      <c r="J428">
        <v>20318</v>
      </c>
      <c r="K428">
        <v>70</v>
      </c>
      <c r="L428">
        <v>856849</v>
      </c>
      <c r="M428">
        <v>97</v>
      </c>
      <c r="N428">
        <v>5979</v>
      </c>
      <c r="O428">
        <v>38</v>
      </c>
      <c r="P428" t="s">
        <v>25</v>
      </c>
      <c r="Q428" t="str">
        <f>_xlfn.IFS(OR(MTA_Daily_Ridership[[#This Row],[Day Name]]="Saturday",MTA_Daily_Ridership[[#This Row],[Day Name]]="Sunday"),"Weekend",TRUE,"Weekday")</f>
        <v>Weekday</v>
      </c>
      <c r="R4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5112024</v>
      </c>
      <c r="S428" s="9">
        <f>(MTA_Daily_Ridership[[#This Row],[Subways: % of Comparable Pre-Pandemic Day]]-100)/100</f>
        <v>-0.49</v>
      </c>
      <c r="T428">
        <f>MTA_Daily_Ridership[[#This Row],[Subways: Total Estimated Ridership]]/MTA_Daily_Ridership[[#This Row],[Bridges and Tunnels: Total Traffic]]</f>
        <v>3.1702797108942185</v>
      </c>
    </row>
    <row r="429" spans="1:20" x14ac:dyDescent="0.25">
      <c r="A429" s="1">
        <v>44586</v>
      </c>
      <c r="B429">
        <v>2701246</v>
      </c>
      <c r="C429">
        <v>53</v>
      </c>
      <c r="D429">
        <v>1308979</v>
      </c>
      <c r="E429">
        <v>64</v>
      </c>
      <c r="F429">
        <v>124499</v>
      </c>
      <c r="G429">
        <v>41</v>
      </c>
      <c r="H429">
        <v>98859</v>
      </c>
      <c r="I429">
        <v>37</v>
      </c>
      <c r="J429">
        <v>21233</v>
      </c>
      <c r="K429">
        <v>75</v>
      </c>
      <c r="L429">
        <v>817021</v>
      </c>
      <c r="M429">
        <v>94</v>
      </c>
      <c r="N429">
        <v>5625</v>
      </c>
      <c r="O429">
        <v>34</v>
      </c>
      <c r="P429" t="s">
        <v>23</v>
      </c>
      <c r="Q429" t="str">
        <f>_xlfn.IFS(OR(MTA_Daily_Ridership[[#This Row],[Day Name]]="Saturday",MTA_Daily_Ridership[[#This Row],[Day Name]]="Sunday"),"Weekend",TRUE,"Weekday")</f>
        <v>Weekday</v>
      </c>
      <c r="R4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5077462</v>
      </c>
      <c r="S429" s="9">
        <f>(MTA_Daily_Ridership[[#This Row],[Subways: % of Comparable Pre-Pandemic Day]]-100)/100</f>
        <v>-0.47</v>
      </c>
      <c r="T429">
        <f>MTA_Daily_Ridership[[#This Row],[Subways: Total Estimated Ridership]]/MTA_Daily_Ridership[[#This Row],[Bridges and Tunnels: Total Traffic]]</f>
        <v>3.3062136713744201</v>
      </c>
    </row>
    <row r="430" spans="1:20" x14ac:dyDescent="0.25">
      <c r="A430" s="1">
        <v>44600</v>
      </c>
      <c r="B430">
        <v>3016648</v>
      </c>
      <c r="C430">
        <v>56</v>
      </c>
      <c r="D430">
        <v>1387432</v>
      </c>
      <c r="E430">
        <v>64</v>
      </c>
      <c r="F430">
        <v>141653</v>
      </c>
      <c r="G430">
        <v>47</v>
      </c>
      <c r="H430">
        <v>119190</v>
      </c>
      <c r="I430">
        <v>44</v>
      </c>
      <c r="J430">
        <v>22667</v>
      </c>
      <c r="K430">
        <v>77</v>
      </c>
      <c r="L430">
        <v>851665</v>
      </c>
      <c r="M430">
        <v>96</v>
      </c>
      <c r="N430">
        <v>6254</v>
      </c>
      <c r="O430">
        <v>39</v>
      </c>
      <c r="P430" t="s">
        <v>23</v>
      </c>
      <c r="Q430" t="str">
        <f>_xlfn.IFS(OR(MTA_Daily_Ridership[[#This Row],[Day Name]]="Saturday",MTA_Daily_Ridership[[#This Row],[Day Name]]="Sunday"),"Weekend",TRUE,"Weekday")</f>
        <v>Weekday</v>
      </c>
      <c r="R4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5545509</v>
      </c>
      <c r="S430" s="9">
        <f>(MTA_Daily_Ridership[[#This Row],[Subways: % of Comparable Pre-Pandemic Day]]-100)/100</f>
        <v>-0.44</v>
      </c>
      <c r="T430">
        <f>MTA_Daily_Ridership[[#This Row],[Subways: Total Estimated Ridership]]/MTA_Daily_Ridership[[#This Row],[Bridges and Tunnels: Total Traffic]]</f>
        <v>3.5420593778070018</v>
      </c>
    </row>
    <row r="431" spans="1:20" x14ac:dyDescent="0.25">
      <c r="A431" s="1">
        <v>44621</v>
      </c>
      <c r="B431">
        <v>3138181</v>
      </c>
      <c r="C431">
        <v>56</v>
      </c>
      <c r="D431">
        <v>1435834</v>
      </c>
      <c r="E431">
        <v>64</v>
      </c>
      <c r="F431">
        <v>165769</v>
      </c>
      <c r="G431">
        <v>53</v>
      </c>
      <c r="H431">
        <v>150787</v>
      </c>
      <c r="I431">
        <v>55</v>
      </c>
      <c r="J431">
        <v>22944</v>
      </c>
      <c r="K431">
        <v>77</v>
      </c>
      <c r="L431">
        <v>873348</v>
      </c>
      <c r="M431">
        <v>95</v>
      </c>
      <c r="N431">
        <v>6655</v>
      </c>
      <c r="O431">
        <v>42</v>
      </c>
      <c r="P431" t="s">
        <v>23</v>
      </c>
      <c r="Q431" t="str">
        <f>_xlfn.IFS(OR(MTA_Daily_Ridership[[#This Row],[Day Name]]="Saturday",MTA_Daily_Ridership[[#This Row],[Day Name]]="Sunday"),"Weekend",TRUE,"Weekday")</f>
        <v>Weekday</v>
      </c>
      <c r="R4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5793518</v>
      </c>
      <c r="S431" s="9">
        <f>(MTA_Daily_Ridership[[#This Row],[Subways: % of Comparable Pre-Pandemic Day]]-100)/100</f>
        <v>-0.44</v>
      </c>
      <c r="T431">
        <f>MTA_Daily_Ridership[[#This Row],[Subways: Total Estimated Ridership]]/MTA_Daily_Ridership[[#This Row],[Bridges and Tunnels: Total Traffic]]</f>
        <v>3.5932766777962506</v>
      </c>
    </row>
    <row r="432" spans="1:20" x14ac:dyDescent="0.25">
      <c r="A432" s="1">
        <v>44623</v>
      </c>
      <c r="B432">
        <v>3207495</v>
      </c>
      <c r="C432">
        <v>58</v>
      </c>
      <c r="D432">
        <v>1434851</v>
      </c>
      <c r="E432">
        <v>64</v>
      </c>
      <c r="F432">
        <v>152883</v>
      </c>
      <c r="G432">
        <v>49</v>
      </c>
      <c r="H432">
        <v>132506</v>
      </c>
      <c r="I432">
        <v>48</v>
      </c>
      <c r="J432">
        <v>23800</v>
      </c>
      <c r="K432">
        <v>80</v>
      </c>
      <c r="L432">
        <v>923154</v>
      </c>
      <c r="M432">
        <v>100</v>
      </c>
      <c r="N432">
        <v>6674</v>
      </c>
      <c r="O432">
        <v>42</v>
      </c>
      <c r="P432" t="s">
        <v>22</v>
      </c>
      <c r="Q432" t="str">
        <f>_xlfn.IFS(OR(MTA_Daily_Ridership[[#This Row],[Day Name]]="Saturday",MTA_Daily_Ridership[[#This Row],[Day Name]]="Sunday"),"Weekend",TRUE,"Weekday")</f>
        <v>Weekday</v>
      </c>
      <c r="R4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5881363</v>
      </c>
      <c r="S432" s="9">
        <f>(MTA_Daily_Ridership[[#This Row],[Subways: % of Comparable Pre-Pandemic Day]]-100)/100</f>
        <v>-0.42</v>
      </c>
      <c r="T432">
        <f>MTA_Daily_Ridership[[#This Row],[Subways: Total Estimated Ridership]]/MTA_Daily_Ridership[[#This Row],[Bridges and Tunnels: Total Traffic]]</f>
        <v>3.4744961295731804</v>
      </c>
    </row>
    <row r="433" spans="1:20" x14ac:dyDescent="0.25">
      <c r="A433" s="1">
        <v>44643</v>
      </c>
      <c r="B433">
        <v>3275708</v>
      </c>
      <c r="C433">
        <v>59</v>
      </c>
      <c r="D433">
        <v>1438665</v>
      </c>
      <c r="E433">
        <v>64</v>
      </c>
      <c r="F433">
        <v>161202</v>
      </c>
      <c r="G433">
        <v>51</v>
      </c>
      <c r="H433">
        <v>138873</v>
      </c>
      <c r="I433">
        <v>50</v>
      </c>
      <c r="J433">
        <v>24574</v>
      </c>
      <c r="K433">
        <v>83</v>
      </c>
      <c r="L433">
        <v>891509</v>
      </c>
      <c r="M433">
        <v>97</v>
      </c>
      <c r="N433">
        <v>6540</v>
      </c>
      <c r="O433">
        <v>41</v>
      </c>
      <c r="P433" t="s">
        <v>21</v>
      </c>
      <c r="Q433" t="str">
        <f>_xlfn.IFS(OR(MTA_Daily_Ridership[[#This Row],[Day Name]]="Saturday",MTA_Daily_Ridership[[#This Row],[Day Name]]="Sunday"),"Weekend",TRUE,"Weekday")</f>
        <v>Weekday</v>
      </c>
      <c r="R4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5937071</v>
      </c>
      <c r="S433" s="9">
        <f>(MTA_Daily_Ridership[[#This Row],[Subways: % of Comparable Pre-Pandemic Day]]-100)/100</f>
        <v>-0.41</v>
      </c>
      <c r="T433">
        <f>MTA_Daily_Ridership[[#This Row],[Subways: Total Estimated Ridership]]/MTA_Daily_Ridership[[#This Row],[Bridges and Tunnels: Total Traffic]]</f>
        <v>3.6743409208431994</v>
      </c>
    </row>
    <row r="434" spans="1:20" x14ac:dyDescent="0.25">
      <c r="A434" s="1">
        <v>44649</v>
      </c>
      <c r="B434">
        <v>3291883</v>
      </c>
      <c r="C434">
        <v>59</v>
      </c>
      <c r="D434">
        <v>1430099</v>
      </c>
      <c r="E434">
        <v>64</v>
      </c>
      <c r="F434">
        <v>163218</v>
      </c>
      <c r="G434">
        <v>52</v>
      </c>
      <c r="H434">
        <v>143870</v>
      </c>
      <c r="I434">
        <v>52</v>
      </c>
      <c r="J434">
        <v>23981</v>
      </c>
      <c r="K434">
        <v>81</v>
      </c>
      <c r="L434">
        <v>886086</v>
      </c>
      <c r="M434">
        <v>96</v>
      </c>
      <c r="N434">
        <v>6900</v>
      </c>
      <c r="O434">
        <v>43</v>
      </c>
      <c r="P434" t="s">
        <v>23</v>
      </c>
      <c r="Q434" t="str">
        <f>_xlfn.IFS(OR(MTA_Daily_Ridership[[#This Row],[Day Name]]="Saturday",MTA_Daily_Ridership[[#This Row],[Day Name]]="Sunday"),"Weekend",TRUE,"Weekday")</f>
        <v>Weekday</v>
      </c>
      <c r="R4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5946037</v>
      </c>
      <c r="S434" s="9">
        <f>(MTA_Daily_Ridership[[#This Row],[Subways: % of Comparable Pre-Pandemic Day]]-100)/100</f>
        <v>-0.41</v>
      </c>
      <c r="T434">
        <f>MTA_Daily_Ridership[[#This Row],[Subways: Total Estimated Ridership]]/MTA_Daily_Ridership[[#This Row],[Bridges and Tunnels: Total Traffic]]</f>
        <v>3.7150829603447071</v>
      </c>
    </row>
    <row r="435" spans="1:20" x14ac:dyDescent="0.25">
      <c r="A435" s="1">
        <v>44657</v>
      </c>
      <c r="B435">
        <v>3311547</v>
      </c>
      <c r="C435">
        <v>59</v>
      </c>
      <c r="D435">
        <v>1403198</v>
      </c>
      <c r="E435">
        <v>64</v>
      </c>
      <c r="F435">
        <v>163830</v>
      </c>
      <c r="G435">
        <v>53</v>
      </c>
      <c r="H435">
        <v>142810</v>
      </c>
      <c r="I435">
        <v>50</v>
      </c>
      <c r="J435">
        <v>25103</v>
      </c>
      <c r="K435">
        <v>87</v>
      </c>
      <c r="L435">
        <v>890470</v>
      </c>
      <c r="M435">
        <v>95</v>
      </c>
      <c r="N435">
        <v>6569</v>
      </c>
      <c r="O435">
        <v>40</v>
      </c>
      <c r="P435" t="s">
        <v>21</v>
      </c>
      <c r="Q435" t="str">
        <f>_xlfn.IFS(OR(MTA_Daily_Ridership[[#This Row],[Day Name]]="Saturday",MTA_Daily_Ridership[[#This Row],[Day Name]]="Sunday"),"Weekend",TRUE,"Weekday")</f>
        <v>Weekday</v>
      </c>
      <c r="R4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5943527</v>
      </c>
      <c r="S435" s="9">
        <f>(MTA_Daily_Ridership[[#This Row],[Subways: % of Comparable Pre-Pandemic Day]]-100)/100</f>
        <v>-0.41</v>
      </c>
      <c r="T435">
        <f>MTA_Daily_Ridership[[#This Row],[Subways: Total Estimated Ridership]]/MTA_Daily_Ridership[[#This Row],[Bridges and Tunnels: Total Traffic]]</f>
        <v>3.7188754253371816</v>
      </c>
    </row>
    <row r="436" spans="1:20" x14ac:dyDescent="0.25">
      <c r="A436" s="1">
        <v>44685</v>
      </c>
      <c r="B436">
        <v>3364902</v>
      </c>
      <c r="C436">
        <v>59</v>
      </c>
      <c r="D436">
        <v>1465639</v>
      </c>
      <c r="E436">
        <v>64</v>
      </c>
      <c r="F436">
        <v>168539</v>
      </c>
      <c r="G436">
        <v>53</v>
      </c>
      <c r="H436">
        <v>147078</v>
      </c>
      <c r="I436">
        <v>51</v>
      </c>
      <c r="J436">
        <v>25462</v>
      </c>
      <c r="K436">
        <v>87</v>
      </c>
      <c r="L436">
        <v>921590</v>
      </c>
      <c r="M436">
        <v>96</v>
      </c>
      <c r="N436">
        <v>6747</v>
      </c>
      <c r="O436">
        <v>39</v>
      </c>
      <c r="P436" t="s">
        <v>21</v>
      </c>
      <c r="Q436" t="str">
        <f>_xlfn.IFS(OR(MTA_Daily_Ridership[[#This Row],[Day Name]]="Saturday",MTA_Daily_Ridership[[#This Row],[Day Name]]="Sunday"),"Weekend",TRUE,"Weekday")</f>
        <v>Weekday</v>
      </c>
      <c r="R4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6099957</v>
      </c>
      <c r="S436" s="9">
        <f>(MTA_Daily_Ridership[[#This Row],[Subways: % of Comparable Pre-Pandemic Day]]-100)/100</f>
        <v>-0.41</v>
      </c>
      <c r="T436">
        <f>MTA_Daily_Ridership[[#This Row],[Subways: Total Estimated Ridership]]/MTA_Daily_Ridership[[#This Row],[Bridges and Tunnels: Total Traffic]]</f>
        <v>3.6511919617183346</v>
      </c>
    </row>
    <row r="437" spans="1:20" x14ac:dyDescent="0.25">
      <c r="A437" s="1">
        <v>44707</v>
      </c>
      <c r="B437">
        <v>3341059</v>
      </c>
      <c r="C437">
        <v>58</v>
      </c>
      <c r="D437">
        <v>1464696</v>
      </c>
      <c r="E437">
        <v>64</v>
      </c>
      <c r="F437">
        <v>176469</v>
      </c>
      <c r="G437">
        <v>55</v>
      </c>
      <c r="H437">
        <v>148011</v>
      </c>
      <c r="I437">
        <v>52</v>
      </c>
      <c r="J437">
        <v>24866</v>
      </c>
      <c r="K437">
        <v>85</v>
      </c>
      <c r="L437">
        <v>1001574</v>
      </c>
      <c r="M437">
        <v>104</v>
      </c>
      <c r="N437">
        <v>6549</v>
      </c>
      <c r="O437">
        <v>38</v>
      </c>
      <c r="P437" t="s">
        <v>22</v>
      </c>
      <c r="Q437" t="str">
        <f>_xlfn.IFS(OR(MTA_Daily_Ridership[[#This Row],[Day Name]]="Saturday",MTA_Daily_Ridership[[#This Row],[Day Name]]="Sunday"),"Weekend",TRUE,"Weekday")</f>
        <v>Weekday</v>
      </c>
      <c r="R4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6163224</v>
      </c>
      <c r="S437" s="9">
        <f>(MTA_Daily_Ridership[[#This Row],[Subways: % of Comparable Pre-Pandemic Day]]-100)/100</f>
        <v>-0.42</v>
      </c>
      <c r="T437">
        <f>MTA_Daily_Ridership[[#This Row],[Subways: Total Estimated Ridership]]/MTA_Daily_Ridership[[#This Row],[Bridges and Tunnels: Total Traffic]]</f>
        <v>3.3358084375193444</v>
      </c>
    </row>
    <row r="438" spans="1:20" x14ac:dyDescent="0.25">
      <c r="A438" s="1">
        <v>44717</v>
      </c>
      <c r="B438">
        <v>1724983</v>
      </c>
      <c r="C438">
        <v>66</v>
      </c>
      <c r="D438">
        <v>691644</v>
      </c>
      <c r="E438">
        <v>64</v>
      </c>
      <c r="F438">
        <v>75675</v>
      </c>
      <c r="G438">
        <v>77</v>
      </c>
      <c r="H438">
        <v>74005</v>
      </c>
      <c r="I438">
        <v>68</v>
      </c>
      <c r="J438">
        <v>13955</v>
      </c>
      <c r="K438">
        <v>77</v>
      </c>
      <c r="L438">
        <v>865693</v>
      </c>
      <c r="M438">
        <v>94</v>
      </c>
      <c r="N438">
        <v>1361</v>
      </c>
      <c r="O438">
        <v>35</v>
      </c>
      <c r="P438" t="s">
        <v>27</v>
      </c>
      <c r="Q438" t="str">
        <f>_xlfn.IFS(OR(MTA_Daily_Ridership[[#This Row],[Day Name]]="Saturday",MTA_Daily_Ridership[[#This Row],[Day Name]]="Sunday"),"Weekend",TRUE,"Weekday")</f>
        <v>Weekend</v>
      </c>
      <c r="R4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3447316</v>
      </c>
      <c r="S438" s="9">
        <f>(MTA_Daily_Ridership[[#This Row],[Subways: % of Comparable Pre-Pandemic Day]]-100)/100</f>
        <v>-0.34</v>
      </c>
      <c r="T438">
        <f>MTA_Daily_Ridership[[#This Row],[Subways: Total Estimated Ridership]]/MTA_Daily_Ridership[[#This Row],[Bridges and Tunnels: Total Traffic]]</f>
        <v>1.9926036135211906</v>
      </c>
    </row>
    <row r="439" spans="1:20" x14ac:dyDescent="0.25">
      <c r="A439" s="1">
        <v>44731</v>
      </c>
      <c r="B439">
        <v>1725762</v>
      </c>
      <c r="C439">
        <v>66</v>
      </c>
      <c r="D439">
        <v>693231</v>
      </c>
      <c r="E439">
        <v>64</v>
      </c>
      <c r="F439">
        <v>90581</v>
      </c>
      <c r="G439">
        <v>92</v>
      </c>
      <c r="H439">
        <v>80654</v>
      </c>
      <c r="I439">
        <v>74</v>
      </c>
      <c r="J439">
        <v>15622</v>
      </c>
      <c r="K439">
        <v>86</v>
      </c>
      <c r="L439">
        <v>946443</v>
      </c>
      <c r="M439">
        <v>102</v>
      </c>
      <c r="N439">
        <v>1903</v>
      </c>
      <c r="O439">
        <v>49</v>
      </c>
      <c r="P439" t="s">
        <v>27</v>
      </c>
      <c r="Q439" t="str">
        <f>_xlfn.IFS(OR(MTA_Daily_Ridership[[#This Row],[Day Name]]="Saturday",MTA_Daily_Ridership[[#This Row],[Day Name]]="Sunday"),"Weekend",TRUE,"Weekday")</f>
        <v>Weekend</v>
      </c>
      <c r="R4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3554196</v>
      </c>
      <c r="S439" s="9">
        <f>(MTA_Daily_Ridership[[#This Row],[Subways: % of Comparable Pre-Pandemic Day]]-100)/100</f>
        <v>-0.34</v>
      </c>
      <c r="T439">
        <f>MTA_Daily_Ridership[[#This Row],[Subways: Total Estimated Ridership]]/MTA_Daily_Ridership[[#This Row],[Bridges and Tunnels: Total Traffic]]</f>
        <v>1.8234188429731109</v>
      </c>
    </row>
    <row r="440" spans="1:20" x14ac:dyDescent="0.25">
      <c r="A440" s="1">
        <v>44735</v>
      </c>
      <c r="B440">
        <v>3407485</v>
      </c>
      <c r="C440">
        <v>61</v>
      </c>
      <c r="D440">
        <v>1382605</v>
      </c>
      <c r="E440">
        <v>64</v>
      </c>
      <c r="F440">
        <v>188546</v>
      </c>
      <c r="G440">
        <v>57</v>
      </c>
      <c r="H440">
        <v>169144</v>
      </c>
      <c r="I440">
        <v>57</v>
      </c>
      <c r="J440">
        <v>25286</v>
      </c>
      <c r="K440">
        <v>86</v>
      </c>
      <c r="L440">
        <v>1004103</v>
      </c>
      <c r="M440">
        <v>102</v>
      </c>
      <c r="N440">
        <v>6716</v>
      </c>
      <c r="O440">
        <v>41</v>
      </c>
      <c r="P440" t="s">
        <v>22</v>
      </c>
      <c r="Q440" t="str">
        <f>_xlfn.IFS(OR(MTA_Daily_Ridership[[#This Row],[Day Name]]="Saturday",MTA_Daily_Ridership[[#This Row],[Day Name]]="Sunday"),"Weekend",TRUE,"Weekday")</f>
        <v>Weekday</v>
      </c>
      <c r="R4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6183885</v>
      </c>
      <c r="S440" s="9">
        <f>(MTA_Daily_Ridership[[#This Row],[Subways: % of Comparable Pre-Pandemic Day]]-100)/100</f>
        <v>-0.39</v>
      </c>
      <c r="T440">
        <f>MTA_Daily_Ridership[[#This Row],[Subways: Total Estimated Ridership]]/MTA_Daily_Ridership[[#This Row],[Bridges and Tunnels: Total Traffic]]</f>
        <v>3.3935612183212278</v>
      </c>
    </row>
    <row r="441" spans="1:20" x14ac:dyDescent="0.25">
      <c r="A441" s="1">
        <v>44738</v>
      </c>
      <c r="B441">
        <v>2011977</v>
      </c>
      <c r="C441">
        <v>77</v>
      </c>
      <c r="D441">
        <v>696910</v>
      </c>
      <c r="E441">
        <v>64</v>
      </c>
      <c r="F441">
        <v>102452</v>
      </c>
      <c r="G441">
        <v>104</v>
      </c>
      <c r="H441">
        <v>99103</v>
      </c>
      <c r="I441">
        <v>91</v>
      </c>
      <c r="J441">
        <v>14574</v>
      </c>
      <c r="K441">
        <v>81</v>
      </c>
      <c r="L441">
        <v>962670</v>
      </c>
      <c r="M441">
        <v>104</v>
      </c>
      <c r="N441">
        <v>618</v>
      </c>
      <c r="O441">
        <v>16</v>
      </c>
      <c r="P441" t="s">
        <v>27</v>
      </c>
      <c r="Q441" t="str">
        <f>_xlfn.IFS(OR(MTA_Daily_Ridership[[#This Row],[Day Name]]="Saturday",MTA_Daily_Ridership[[#This Row],[Day Name]]="Sunday"),"Weekend",TRUE,"Weekday")</f>
        <v>Weekend</v>
      </c>
      <c r="R4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3888304</v>
      </c>
      <c r="S441" s="9">
        <f>(MTA_Daily_Ridership[[#This Row],[Subways: % of Comparable Pre-Pandemic Day]]-100)/100</f>
        <v>-0.23</v>
      </c>
      <c r="T441">
        <f>MTA_Daily_Ridership[[#This Row],[Subways: Total Estimated Ridership]]/MTA_Daily_Ridership[[#This Row],[Bridges and Tunnels: Total Traffic]]</f>
        <v>2.0899965720340306</v>
      </c>
    </row>
    <row r="442" spans="1:20" x14ac:dyDescent="0.25">
      <c r="A442" s="1">
        <v>44745</v>
      </c>
      <c r="B442">
        <v>1654774</v>
      </c>
      <c r="C442">
        <v>71</v>
      </c>
      <c r="D442">
        <v>703282</v>
      </c>
      <c r="E442">
        <v>64</v>
      </c>
      <c r="F442">
        <v>86602</v>
      </c>
      <c r="G442">
        <v>83</v>
      </c>
      <c r="H442">
        <v>73949</v>
      </c>
      <c r="I442">
        <v>70</v>
      </c>
      <c r="J442">
        <v>14822</v>
      </c>
      <c r="K442">
        <v>90</v>
      </c>
      <c r="L442">
        <v>845877</v>
      </c>
      <c r="M442">
        <v>96</v>
      </c>
      <c r="N442">
        <v>1909</v>
      </c>
      <c r="O442">
        <v>53</v>
      </c>
      <c r="P442" t="s">
        <v>27</v>
      </c>
      <c r="Q442" t="str">
        <f>_xlfn.IFS(OR(MTA_Daily_Ridership[[#This Row],[Day Name]]="Saturday",MTA_Daily_Ridership[[#This Row],[Day Name]]="Sunday"),"Weekend",TRUE,"Weekday")</f>
        <v>Weekend</v>
      </c>
      <c r="R4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3381215</v>
      </c>
      <c r="S442" s="9">
        <f>(MTA_Daily_Ridership[[#This Row],[Subways: % of Comparable Pre-Pandemic Day]]-100)/100</f>
        <v>-0.28999999999999998</v>
      </c>
      <c r="T442">
        <f>MTA_Daily_Ridership[[#This Row],[Subways: Total Estimated Ridership]]/MTA_Daily_Ridership[[#This Row],[Bridges and Tunnels: Total Traffic]]</f>
        <v>1.9562820599212416</v>
      </c>
    </row>
    <row r="443" spans="1:20" x14ac:dyDescent="0.25">
      <c r="A443" s="1">
        <v>44748</v>
      </c>
      <c r="B443">
        <v>3066462</v>
      </c>
      <c r="C443">
        <v>58</v>
      </c>
      <c r="D443">
        <v>1330990</v>
      </c>
      <c r="E443">
        <v>64</v>
      </c>
      <c r="F443">
        <v>173648</v>
      </c>
      <c r="G443">
        <v>55</v>
      </c>
      <c r="H443">
        <v>153543</v>
      </c>
      <c r="I443">
        <v>54</v>
      </c>
      <c r="J443">
        <v>25372</v>
      </c>
      <c r="K443">
        <v>89</v>
      </c>
      <c r="L443">
        <v>917894</v>
      </c>
      <c r="M443">
        <v>95</v>
      </c>
      <c r="N443">
        <v>6448</v>
      </c>
      <c r="O443">
        <v>47</v>
      </c>
      <c r="P443" t="s">
        <v>21</v>
      </c>
      <c r="Q443" t="str">
        <f>_xlfn.IFS(OR(MTA_Daily_Ridership[[#This Row],[Day Name]]="Saturday",MTA_Daily_Ridership[[#This Row],[Day Name]]="Sunday"),"Weekend",TRUE,"Weekday")</f>
        <v>Weekday</v>
      </c>
      <c r="R4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5674357</v>
      </c>
      <c r="S443" s="9">
        <f>(MTA_Daily_Ridership[[#This Row],[Subways: % of Comparable Pre-Pandemic Day]]-100)/100</f>
        <v>-0.42</v>
      </c>
      <c r="T443">
        <f>MTA_Daily_Ridership[[#This Row],[Subways: Total Estimated Ridership]]/MTA_Daily_Ridership[[#This Row],[Bridges and Tunnels: Total Traffic]]</f>
        <v>3.3407583010674435</v>
      </c>
    </row>
    <row r="444" spans="1:20" x14ac:dyDescent="0.25">
      <c r="A444" s="1">
        <v>44749</v>
      </c>
      <c r="B444">
        <v>3115604</v>
      </c>
      <c r="C444">
        <v>59</v>
      </c>
      <c r="D444">
        <v>1333373</v>
      </c>
      <c r="E444">
        <v>64</v>
      </c>
      <c r="F444">
        <v>173393</v>
      </c>
      <c r="G444">
        <v>55</v>
      </c>
      <c r="H444">
        <v>151105</v>
      </c>
      <c r="I444">
        <v>53</v>
      </c>
      <c r="J444">
        <v>25119</v>
      </c>
      <c r="K444">
        <v>89</v>
      </c>
      <c r="L444">
        <v>946553</v>
      </c>
      <c r="M444">
        <v>98</v>
      </c>
      <c r="N444">
        <v>6463</v>
      </c>
      <c r="O444">
        <v>47</v>
      </c>
      <c r="P444" t="s">
        <v>22</v>
      </c>
      <c r="Q444" t="str">
        <f>_xlfn.IFS(OR(MTA_Daily_Ridership[[#This Row],[Day Name]]="Saturday",MTA_Daily_Ridership[[#This Row],[Day Name]]="Sunday"),"Weekend",TRUE,"Weekday")</f>
        <v>Weekday</v>
      </c>
      <c r="R4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5751610</v>
      </c>
      <c r="S444" s="9">
        <f>(MTA_Daily_Ridership[[#This Row],[Subways: % of Comparable Pre-Pandemic Day]]-100)/100</f>
        <v>-0.41</v>
      </c>
      <c r="T444">
        <f>MTA_Daily_Ridership[[#This Row],[Subways: Total Estimated Ridership]]/MTA_Daily_Ridership[[#This Row],[Bridges and Tunnels: Total Traffic]]</f>
        <v>3.2915262008572155</v>
      </c>
    </row>
    <row r="445" spans="1:20" x14ac:dyDescent="0.25">
      <c r="A445" s="1">
        <v>44758</v>
      </c>
      <c r="B445">
        <v>2093206</v>
      </c>
      <c r="C445">
        <v>74</v>
      </c>
      <c r="D445">
        <v>859537</v>
      </c>
      <c r="E445">
        <v>64</v>
      </c>
      <c r="F445">
        <v>101758</v>
      </c>
      <c r="G445">
        <v>80</v>
      </c>
      <c r="H445">
        <v>98156</v>
      </c>
      <c r="I445">
        <v>64</v>
      </c>
      <c r="J445">
        <v>15226</v>
      </c>
      <c r="K445">
        <v>96</v>
      </c>
      <c r="L445">
        <v>939649</v>
      </c>
      <c r="M445">
        <v>102</v>
      </c>
      <c r="N445">
        <v>64</v>
      </c>
      <c r="O445">
        <v>1</v>
      </c>
      <c r="P445" t="s">
        <v>26</v>
      </c>
      <c r="Q445" t="str">
        <f>_xlfn.IFS(OR(MTA_Daily_Ridership[[#This Row],[Day Name]]="Saturday",MTA_Daily_Ridership[[#This Row],[Day Name]]="Sunday"),"Weekend",TRUE,"Weekday")</f>
        <v>Weekend</v>
      </c>
      <c r="R4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4107596</v>
      </c>
      <c r="S445" s="9">
        <f>(MTA_Daily_Ridership[[#This Row],[Subways: % of Comparable Pre-Pandemic Day]]-100)/100</f>
        <v>-0.26</v>
      </c>
      <c r="T445">
        <f>MTA_Daily_Ridership[[#This Row],[Subways: Total Estimated Ridership]]/MTA_Daily_Ridership[[#This Row],[Bridges and Tunnels: Total Traffic]]</f>
        <v>2.2276467063765302</v>
      </c>
    </row>
    <row r="446" spans="1:20" x14ac:dyDescent="0.25">
      <c r="A446" s="1">
        <v>44759</v>
      </c>
      <c r="B446">
        <v>1674922</v>
      </c>
      <c r="C446">
        <v>72</v>
      </c>
      <c r="D446">
        <v>701796</v>
      </c>
      <c r="E446">
        <v>64</v>
      </c>
      <c r="F446">
        <v>82028</v>
      </c>
      <c r="G446">
        <v>78</v>
      </c>
      <c r="H446">
        <v>80166</v>
      </c>
      <c r="I446">
        <v>76</v>
      </c>
      <c r="J446">
        <v>13868</v>
      </c>
      <c r="K446">
        <v>84</v>
      </c>
      <c r="L446">
        <v>900361</v>
      </c>
      <c r="M446">
        <v>102</v>
      </c>
      <c r="N446">
        <v>7</v>
      </c>
      <c r="O446">
        <v>0</v>
      </c>
      <c r="P446" t="s">
        <v>27</v>
      </c>
      <c r="Q446" t="str">
        <f>_xlfn.IFS(OR(MTA_Daily_Ridership[[#This Row],[Day Name]]="Saturday",MTA_Daily_Ridership[[#This Row],[Day Name]]="Sunday"),"Weekend",TRUE,"Weekday")</f>
        <v>Weekend</v>
      </c>
      <c r="R4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3453148</v>
      </c>
      <c r="S446" s="9">
        <f>(MTA_Daily_Ridership[[#This Row],[Subways: % of Comparable Pre-Pandemic Day]]-100)/100</f>
        <v>-0.28000000000000003</v>
      </c>
      <c r="T446">
        <f>MTA_Daily_Ridership[[#This Row],[Subways: Total Estimated Ridership]]/MTA_Daily_Ridership[[#This Row],[Bridges and Tunnels: Total Traffic]]</f>
        <v>1.8602782661621282</v>
      </c>
    </row>
    <row r="447" spans="1:20" x14ac:dyDescent="0.25">
      <c r="A447" s="1">
        <v>44765</v>
      </c>
      <c r="B447">
        <v>2028696</v>
      </c>
      <c r="C447">
        <v>72</v>
      </c>
      <c r="D447">
        <v>862976</v>
      </c>
      <c r="E447">
        <v>64</v>
      </c>
      <c r="F447">
        <v>99341</v>
      </c>
      <c r="G447">
        <v>78</v>
      </c>
      <c r="H447">
        <v>86245</v>
      </c>
      <c r="I447">
        <v>56</v>
      </c>
      <c r="J447">
        <v>14503</v>
      </c>
      <c r="K447">
        <v>91</v>
      </c>
      <c r="L447">
        <v>945847</v>
      </c>
      <c r="M447">
        <v>102</v>
      </c>
      <c r="N447">
        <v>32</v>
      </c>
      <c r="O447">
        <v>1</v>
      </c>
      <c r="P447" t="s">
        <v>26</v>
      </c>
      <c r="Q447" t="str">
        <f>_xlfn.IFS(OR(MTA_Daily_Ridership[[#This Row],[Day Name]]="Saturday",MTA_Daily_Ridership[[#This Row],[Day Name]]="Sunday"),"Weekend",TRUE,"Weekday")</f>
        <v>Weekend</v>
      </c>
      <c r="R4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4037640</v>
      </c>
      <c r="S447" s="9">
        <f>(MTA_Daily_Ridership[[#This Row],[Subways: % of Comparable Pre-Pandemic Day]]-100)/100</f>
        <v>-0.28000000000000003</v>
      </c>
      <c r="T447">
        <f>MTA_Daily_Ridership[[#This Row],[Subways: Total Estimated Ridership]]/MTA_Daily_Ridership[[#This Row],[Bridges and Tunnels: Total Traffic]]</f>
        <v>2.144845836588793</v>
      </c>
    </row>
    <row r="448" spans="1:20" x14ac:dyDescent="0.25">
      <c r="A448" s="1">
        <v>44770</v>
      </c>
      <c r="B448">
        <v>3151913</v>
      </c>
      <c r="C448">
        <v>60</v>
      </c>
      <c r="D448">
        <v>1332113</v>
      </c>
      <c r="E448">
        <v>64</v>
      </c>
      <c r="F448">
        <v>173264</v>
      </c>
      <c r="G448">
        <v>55</v>
      </c>
      <c r="H448">
        <v>156936</v>
      </c>
      <c r="I448">
        <v>55</v>
      </c>
      <c r="J448">
        <v>24413</v>
      </c>
      <c r="K448">
        <v>86</v>
      </c>
      <c r="L448">
        <v>974290</v>
      </c>
      <c r="M448">
        <v>101</v>
      </c>
      <c r="N448">
        <v>6421</v>
      </c>
      <c r="O448">
        <v>47</v>
      </c>
      <c r="P448" t="s">
        <v>22</v>
      </c>
      <c r="Q448" t="str">
        <f>_xlfn.IFS(OR(MTA_Daily_Ridership[[#This Row],[Day Name]]="Saturday",MTA_Daily_Ridership[[#This Row],[Day Name]]="Sunday"),"Weekend",TRUE,"Weekday")</f>
        <v>Weekday</v>
      </c>
      <c r="R4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5819350</v>
      </c>
      <c r="S448" s="9">
        <f>(MTA_Daily_Ridership[[#This Row],[Subways: % of Comparable Pre-Pandemic Day]]-100)/100</f>
        <v>-0.4</v>
      </c>
      <c r="T448">
        <f>MTA_Daily_Ridership[[#This Row],[Subways: Total Estimated Ridership]]/MTA_Daily_Ridership[[#This Row],[Bridges and Tunnels: Total Traffic]]</f>
        <v>3.2350870890597254</v>
      </c>
    </row>
    <row r="449" spans="1:20" x14ac:dyDescent="0.25">
      <c r="A449" s="1">
        <v>44786</v>
      </c>
      <c r="B449">
        <v>2089217</v>
      </c>
      <c r="C449">
        <v>71</v>
      </c>
      <c r="D449">
        <v>878499</v>
      </c>
      <c r="E449">
        <v>64</v>
      </c>
      <c r="F449">
        <v>103227</v>
      </c>
      <c r="G449">
        <v>77</v>
      </c>
      <c r="H449">
        <v>89569</v>
      </c>
      <c r="I449">
        <v>59</v>
      </c>
      <c r="J449">
        <v>15889</v>
      </c>
      <c r="K449">
        <v>96</v>
      </c>
      <c r="L449">
        <v>953867</v>
      </c>
      <c r="M449">
        <v>100</v>
      </c>
      <c r="N449">
        <v>1632</v>
      </c>
      <c r="O449">
        <v>35</v>
      </c>
      <c r="P449" t="s">
        <v>26</v>
      </c>
      <c r="Q449" t="str">
        <f>_xlfn.IFS(OR(MTA_Daily_Ridership[[#This Row],[Day Name]]="Saturday",MTA_Daily_Ridership[[#This Row],[Day Name]]="Sunday"),"Weekend",TRUE,"Weekday")</f>
        <v>Weekend</v>
      </c>
      <c r="R4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4131900</v>
      </c>
      <c r="S449" s="9">
        <f>(MTA_Daily_Ridership[[#This Row],[Subways: % of Comparable Pre-Pandemic Day]]-100)/100</f>
        <v>-0.28999999999999998</v>
      </c>
      <c r="T449">
        <f>MTA_Daily_Ridership[[#This Row],[Subways: Total Estimated Ridership]]/MTA_Daily_Ridership[[#This Row],[Bridges and Tunnels: Total Traffic]]</f>
        <v>2.1902602773761961</v>
      </c>
    </row>
    <row r="450" spans="1:20" x14ac:dyDescent="0.25">
      <c r="A450" s="1">
        <v>44789</v>
      </c>
      <c r="B450">
        <v>3045892</v>
      </c>
      <c r="C450">
        <v>59</v>
      </c>
      <c r="D450">
        <v>1288800</v>
      </c>
      <c r="E450">
        <v>64</v>
      </c>
      <c r="F450">
        <v>173651</v>
      </c>
      <c r="G450">
        <v>56</v>
      </c>
      <c r="H450">
        <v>157888</v>
      </c>
      <c r="I450">
        <v>58</v>
      </c>
      <c r="J450">
        <v>24994</v>
      </c>
      <c r="K450">
        <v>89</v>
      </c>
      <c r="L450">
        <v>919835</v>
      </c>
      <c r="M450">
        <v>95</v>
      </c>
      <c r="N450">
        <v>6228</v>
      </c>
      <c r="O450">
        <v>47</v>
      </c>
      <c r="P450" t="s">
        <v>23</v>
      </c>
      <c r="Q450" t="str">
        <f>_xlfn.IFS(OR(MTA_Daily_Ridership[[#This Row],[Day Name]]="Saturday",MTA_Daily_Ridership[[#This Row],[Day Name]]="Sunday"),"Weekend",TRUE,"Weekday")</f>
        <v>Weekday</v>
      </c>
      <c r="R4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5617288</v>
      </c>
      <c r="S450" s="9">
        <f>(MTA_Daily_Ridership[[#This Row],[Subways: % of Comparable Pre-Pandemic Day]]-100)/100</f>
        <v>-0.41</v>
      </c>
      <c r="T450">
        <f>MTA_Daily_Ridership[[#This Row],[Subways: Total Estimated Ridership]]/MTA_Daily_Ridership[[#This Row],[Bridges and Tunnels: Total Traffic]]</f>
        <v>3.3113460566297217</v>
      </c>
    </row>
    <row r="451" spans="1:20" x14ac:dyDescent="0.25">
      <c r="A451" s="1">
        <v>44790</v>
      </c>
      <c r="B451">
        <v>3074027</v>
      </c>
      <c r="C451">
        <v>60</v>
      </c>
      <c r="D451">
        <v>1284966</v>
      </c>
      <c r="E451">
        <v>64</v>
      </c>
      <c r="F451">
        <v>172248</v>
      </c>
      <c r="G451">
        <v>55</v>
      </c>
      <c r="H451">
        <v>155815</v>
      </c>
      <c r="I451">
        <v>57</v>
      </c>
      <c r="J451">
        <v>25904</v>
      </c>
      <c r="K451">
        <v>93</v>
      </c>
      <c r="L451">
        <v>935484</v>
      </c>
      <c r="M451">
        <v>96</v>
      </c>
      <c r="N451">
        <v>6080</v>
      </c>
      <c r="O451">
        <v>45</v>
      </c>
      <c r="P451" t="s">
        <v>21</v>
      </c>
      <c r="Q451" t="str">
        <f>_xlfn.IFS(OR(MTA_Daily_Ridership[[#This Row],[Day Name]]="Saturday",MTA_Daily_Ridership[[#This Row],[Day Name]]="Sunday"),"Weekend",TRUE,"Weekday")</f>
        <v>Weekday</v>
      </c>
      <c r="R4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5654524</v>
      </c>
      <c r="S451" s="9">
        <f>(MTA_Daily_Ridership[[#This Row],[Subways: % of Comparable Pre-Pandemic Day]]-100)/100</f>
        <v>-0.4</v>
      </c>
      <c r="T451">
        <f>MTA_Daily_Ridership[[#This Row],[Subways: Total Estimated Ridership]]/MTA_Daily_Ridership[[#This Row],[Bridges and Tunnels: Total Traffic]]</f>
        <v>3.2860284088236678</v>
      </c>
    </row>
    <row r="452" spans="1:20" x14ac:dyDescent="0.25">
      <c r="A452" s="1">
        <v>44791</v>
      </c>
      <c r="B452">
        <v>3077928</v>
      </c>
      <c r="C452">
        <v>60</v>
      </c>
      <c r="D452">
        <v>1283965</v>
      </c>
      <c r="E452">
        <v>64</v>
      </c>
      <c r="F452">
        <v>181136</v>
      </c>
      <c r="G452">
        <v>58</v>
      </c>
      <c r="H452">
        <v>150643</v>
      </c>
      <c r="I452">
        <v>55</v>
      </c>
      <c r="J452">
        <v>25701</v>
      </c>
      <c r="K452">
        <v>92</v>
      </c>
      <c r="L452">
        <v>982598</v>
      </c>
      <c r="M452">
        <v>101</v>
      </c>
      <c r="N452">
        <v>5834</v>
      </c>
      <c r="O452">
        <v>44</v>
      </c>
      <c r="P452" t="s">
        <v>22</v>
      </c>
      <c r="Q452" t="str">
        <f>_xlfn.IFS(OR(MTA_Daily_Ridership[[#This Row],[Day Name]]="Saturday",MTA_Daily_Ridership[[#This Row],[Day Name]]="Sunday"),"Weekend",TRUE,"Weekday")</f>
        <v>Weekday</v>
      </c>
      <c r="R4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5707805</v>
      </c>
      <c r="S452" s="9">
        <f>(MTA_Daily_Ridership[[#This Row],[Subways: % of Comparable Pre-Pandemic Day]]-100)/100</f>
        <v>-0.4</v>
      </c>
      <c r="T452">
        <f>MTA_Daily_Ridership[[#This Row],[Subways: Total Estimated Ridership]]/MTA_Daily_Ridership[[#This Row],[Bridges and Tunnels: Total Traffic]]</f>
        <v>3.1324386982265384</v>
      </c>
    </row>
    <row r="453" spans="1:20" x14ac:dyDescent="0.25">
      <c r="A453" s="1">
        <v>44793</v>
      </c>
      <c r="B453">
        <v>2038622</v>
      </c>
      <c r="C453">
        <v>69</v>
      </c>
      <c r="D453">
        <v>875371</v>
      </c>
      <c r="E453">
        <v>64</v>
      </c>
      <c r="F453">
        <v>96552</v>
      </c>
      <c r="G453">
        <v>72</v>
      </c>
      <c r="H453">
        <v>97718</v>
      </c>
      <c r="I453">
        <v>64</v>
      </c>
      <c r="J453">
        <v>15903</v>
      </c>
      <c r="K453">
        <v>96</v>
      </c>
      <c r="L453">
        <v>952947</v>
      </c>
      <c r="M453">
        <v>99</v>
      </c>
      <c r="N453">
        <v>1699</v>
      </c>
      <c r="O453">
        <v>36</v>
      </c>
      <c r="P453" t="s">
        <v>26</v>
      </c>
      <c r="Q453" t="str">
        <f>_xlfn.IFS(OR(MTA_Daily_Ridership[[#This Row],[Day Name]]="Saturday",MTA_Daily_Ridership[[#This Row],[Day Name]]="Sunday"),"Weekend",TRUE,"Weekday")</f>
        <v>Weekend</v>
      </c>
      <c r="R4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4078812</v>
      </c>
      <c r="S453" s="9">
        <f>(MTA_Daily_Ridership[[#This Row],[Subways: % of Comparable Pre-Pandemic Day]]-100)/100</f>
        <v>-0.31</v>
      </c>
      <c r="T453">
        <f>MTA_Daily_Ridership[[#This Row],[Subways: Total Estimated Ridership]]/MTA_Daily_Ridership[[#This Row],[Bridges and Tunnels: Total Traffic]]</f>
        <v>2.1392816179703593</v>
      </c>
    </row>
    <row r="454" spans="1:20" x14ac:dyDescent="0.25">
      <c r="A454" s="1">
        <v>44797</v>
      </c>
      <c r="B454">
        <v>3020710</v>
      </c>
      <c r="C454">
        <v>59</v>
      </c>
      <c r="D454">
        <v>1288092</v>
      </c>
      <c r="E454">
        <v>64</v>
      </c>
      <c r="F454">
        <v>177790</v>
      </c>
      <c r="G454">
        <v>57</v>
      </c>
      <c r="H454">
        <v>151169</v>
      </c>
      <c r="I454">
        <v>55</v>
      </c>
      <c r="J454">
        <v>25654</v>
      </c>
      <c r="K454">
        <v>92</v>
      </c>
      <c r="L454">
        <v>946975</v>
      </c>
      <c r="M454">
        <v>97</v>
      </c>
      <c r="N454">
        <v>6036</v>
      </c>
      <c r="O454">
        <v>45</v>
      </c>
      <c r="P454" t="s">
        <v>21</v>
      </c>
      <c r="Q454" t="str">
        <f>_xlfn.IFS(OR(MTA_Daily_Ridership[[#This Row],[Day Name]]="Saturday",MTA_Daily_Ridership[[#This Row],[Day Name]]="Sunday"),"Weekend",TRUE,"Weekday")</f>
        <v>Weekday</v>
      </c>
      <c r="R4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5616426</v>
      </c>
      <c r="S454" s="9">
        <f>(MTA_Daily_Ridership[[#This Row],[Subways: % of Comparable Pre-Pandemic Day]]-100)/100</f>
        <v>-0.41</v>
      </c>
      <c r="T454">
        <f>MTA_Daily_Ridership[[#This Row],[Subways: Total Estimated Ridership]]/MTA_Daily_Ridership[[#This Row],[Bridges and Tunnels: Total Traffic]]</f>
        <v>3.1898518968293779</v>
      </c>
    </row>
    <row r="455" spans="1:20" x14ac:dyDescent="0.25">
      <c r="A455" s="1">
        <v>44800</v>
      </c>
      <c r="B455">
        <v>2066542</v>
      </c>
      <c r="C455">
        <v>70</v>
      </c>
      <c r="D455">
        <v>874084</v>
      </c>
      <c r="E455">
        <v>64</v>
      </c>
      <c r="F455">
        <v>103192</v>
      </c>
      <c r="G455">
        <v>77</v>
      </c>
      <c r="H455">
        <v>90006</v>
      </c>
      <c r="I455">
        <v>59</v>
      </c>
      <c r="J455">
        <v>15575</v>
      </c>
      <c r="K455">
        <v>94</v>
      </c>
      <c r="L455">
        <v>977708</v>
      </c>
      <c r="M455">
        <v>102</v>
      </c>
      <c r="N455">
        <v>2214</v>
      </c>
      <c r="O455">
        <v>47</v>
      </c>
      <c r="P455" t="s">
        <v>26</v>
      </c>
      <c r="Q455" t="str">
        <f>_xlfn.IFS(OR(MTA_Daily_Ridership[[#This Row],[Day Name]]="Saturday",MTA_Daily_Ridership[[#This Row],[Day Name]]="Sunday"),"Weekend",TRUE,"Weekday")</f>
        <v>Weekend</v>
      </c>
      <c r="R4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4129321</v>
      </c>
      <c r="S455" s="9">
        <f>(MTA_Daily_Ridership[[#This Row],[Subways: % of Comparable Pre-Pandemic Day]]-100)/100</f>
        <v>-0.3</v>
      </c>
      <c r="T455">
        <f>MTA_Daily_Ridership[[#This Row],[Subways: Total Estimated Ridership]]/MTA_Daily_Ridership[[#This Row],[Bridges and Tunnels: Total Traffic]]</f>
        <v>2.1136597020787393</v>
      </c>
    </row>
    <row r="456" spans="1:20" x14ac:dyDescent="0.25">
      <c r="A456" s="1">
        <v>44808</v>
      </c>
      <c r="B456">
        <v>1802349</v>
      </c>
      <c r="C456">
        <v>71</v>
      </c>
      <c r="D456">
        <v>701646</v>
      </c>
      <c r="E456">
        <v>64</v>
      </c>
      <c r="F456">
        <v>97728</v>
      </c>
      <c r="G456">
        <v>98</v>
      </c>
      <c r="H456">
        <v>77386</v>
      </c>
      <c r="I456">
        <v>74</v>
      </c>
      <c r="J456">
        <v>15428</v>
      </c>
      <c r="K456">
        <v>90</v>
      </c>
      <c r="L456">
        <v>901892</v>
      </c>
      <c r="M456">
        <v>102</v>
      </c>
      <c r="N456">
        <v>1894</v>
      </c>
      <c r="O456">
        <v>65</v>
      </c>
      <c r="P456" t="s">
        <v>27</v>
      </c>
      <c r="Q456" t="str">
        <f>_xlfn.IFS(OR(MTA_Daily_Ridership[[#This Row],[Day Name]]="Saturday",MTA_Daily_Ridership[[#This Row],[Day Name]]="Sunday"),"Weekend",TRUE,"Weekday")</f>
        <v>Weekend</v>
      </c>
      <c r="R4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3598323</v>
      </c>
      <c r="S456" s="9">
        <f>(MTA_Daily_Ridership[[#This Row],[Subways: % of Comparable Pre-Pandemic Day]]-100)/100</f>
        <v>-0.28999999999999998</v>
      </c>
      <c r="T456">
        <f>MTA_Daily_Ridership[[#This Row],[Subways: Total Estimated Ridership]]/MTA_Daily_Ridership[[#This Row],[Bridges and Tunnels: Total Traffic]]</f>
        <v>1.9984089004004915</v>
      </c>
    </row>
    <row r="457" spans="1:20" x14ac:dyDescent="0.25">
      <c r="A457" s="1">
        <v>44813</v>
      </c>
      <c r="B457">
        <v>3481756</v>
      </c>
      <c r="C457">
        <v>60</v>
      </c>
      <c r="D457">
        <v>1492297</v>
      </c>
      <c r="E457">
        <v>64</v>
      </c>
      <c r="F457">
        <v>189930</v>
      </c>
      <c r="G457">
        <v>58</v>
      </c>
      <c r="H457">
        <v>161197</v>
      </c>
      <c r="I457">
        <v>56</v>
      </c>
      <c r="J457">
        <v>25627</v>
      </c>
      <c r="K457">
        <v>86</v>
      </c>
      <c r="L457">
        <v>1009058</v>
      </c>
      <c r="M457">
        <v>106</v>
      </c>
      <c r="N457">
        <v>6432</v>
      </c>
      <c r="O457">
        <v>38</v>
      </c>
      <c r="P457" t="s">
        <v>24</v>
      </c>
      <c r="Q457" t="str">
        <f>_xlfn.IFS(OR(MTA_Daily_Ridership[[#This Row],[Day Name]]="Saturday",MTA_Daily_Ridership[[#This Row],[Day Name]]="Sunday"),"Weekend",TRUE,"Weekday")</f>
        <v>Weekday</v>
      </c>
      <c r="R4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6366297</v>
      </c>
      <c r="S457" s="9">
        <f>(MTA_Daily_Ridership[[#This Row],[Subways: % of Comparable Pre-Pandemic Day]]-100)/100</f>
        <v>-0.4</v>
      </c>
      <c r="T457">
        <f>MTA_Daily_Ridership[[#This Row],[Subways: Total Estimated Ridership]]/MTA_Daily_Ridership[[#This Row],[Bridges and Tunnels: Total Traffic]]</f>
        <v>3.4505013586929594</v>
      </c>
    </row>
    <row r="458" spans="1:20" x14ac:dyDescent="0.25">
      <c r="A458" s="1">
        <v>44823</v>
      </c>
      <c r="B458">
        <v>3369999</v>
      </c>
      <c r="C458">
        <v>58</v>
      </c>
      <c r="D458">
        <v>1490926</v>
      </c>
      <c r="E458">
        <v>64</v>
      </c>
      <c r="F458">
        <v>187831</v>
      </c>
      <c r="G458">
        <v>57</v>
      </c>
      <c r="H458">
        <v>164392</v>
      </c>
      <c r="I458">
        <v>57</v>
      </c>
      <c r="J458">
        <v>24491</v>
      </c>
      <c r="K458">
        <v>82</v>
      </c>
      <c r="L458">
        <v>909943</v>
      </c>
      <c r="M458">
        <v>96</v>
      </c>
      <c r="N458">
        <v>7155</v>
      </c>
      <c r="O458">
        <v>42</v>
      </c>
      <c r="P458" t="s">
        <v>25</v>
      </c>
      <c r="Q458" t="str">
        <f>_xlfn.IFS(OR(MTA_Daily_Ridership[[#This Row],[Day Name]]="Saturday",MTA_Daily_Ridership[[#This Row],[Day Name]]="Sunday"),"Weekend",TRUE,"Weekday")</f>
        <v>Weekday</v>
      </c>
      <c r="R4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6154737</v>
      </c>
      <c r="S458" s="9">
        <f>(MTA_Daily_Ridership[[#This Row],[Subways: % of Comparable Pre-Pandemic Day]]-100)/100</f>
        <v>-0.42</v>
      </c>
      <c r="T458">
        <f>MTA_Daily_Ridership[[#This Row],[Subways: Total Estimated Ridership]]/MTA_Daily_Ridership[[#This Row],[Bridges and Tunnels: Total Traffic]]</f>
        <v>3.7035275835958954</v>
      </c>
    </row>
    <row r="459" spans="1:20" x14ac:dyDescent="0.25">
      <c r="A459" s="1">
        <v>44834</v>
      </c>
      <c r="B459">
        <v>3503239</v>
      </c>
      <c r="C459">
        <v>61</v>
      </c>
      <c r="D459">
        <v>1477082</v>
      </c>
      <c r="E459">
        <v>64</v>
      </c>
      <c r="F459">
        <v>181549</v>
      </c>
      <c r="G459">
        <v>55</v>
      </c>
      <c r="H459">
        <v>164028</v>
      </c>
      <c r="I459">
        <v>57</v>
      </c>
      <c r="J459">
        <v>26614</v>
      </c>
      <c r="K459">
        <v>90</v>
      </c>
      <c r="L459">
        <v>997765</v>
      </c>
      <c r="M459">
        <v>105</v>
      </c>
      <c r="N459">
        <v>6623</v>
      </c>
      <c r="O459">
        <v>39</v>
      </c>
      <c r="P459" t="s">
        <v>24</v>
      </c>
      <c r="Q459" t="str">
        <f>_xlfn.IFS(OR(MTA_Daily_Ridership[[#This Row],[Day Name]]="Saturday",MTA_Daily_Ridership[[#This Row],[Day Name]]="Sunday"),"Weekend",TRUE,"Weekday")</f>
        <v>Weekday</v>
      </c>
      <c r="R4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6356900</v>
      </c>
      <c r="S459" s="9">
        <f>(MTA_Daily_Ridership[[#This Row],[Subways: % of Comparable Pre-Pandemic Day]]-100)/100</f>
        <v>-0.39</v>
      </c>
      <c r="T459">
        <f>MTA_Daily_Ridership[[#This Row],[Subways: Total Estimated Ridership]]/MTA_Daily_Ridership[[#This Row],[Bridges and Tunnels: Total Traffic]]</f>
        <v>3.5110862778309522</v>
      </c>
    </row>
    <row r="460" spans="1:20" x14ac:dyDescent="0.25">
      <c r="A460" s="1">
        <v>44842</v>
      </c>
      <c r="B460">
        <v>2397249</v>
      </c>
      <c r="C460">
        <v>72</v>
      </c>
      <c r="D460">
        <v>888506</v>
      </c>
      <c r="E460">
        <v>64</v>
      </c>
      <c r="F460">
        <v>114687</v>
      </c>
      <c r="G460">
        <v>101</v>
      </c>
      <c r="H460">
        <v>110122</v>
      </c>
      <c r="I460">
        <v>72</v>
      </c>
      <c r="J460">
        <v>15448</v>
      </c>
      <c r="K460">
        <v>87</v>
      </c>
      <c r="L460">
        <v>965140</v>
      </c>
      <c r="M460">
        <v>102</v>
      </c>
      <c r="N460">
        <v>1975</v>
      </c>
      <c r="O460">
        <v>43</v>
      </c>
      <c r="P460" t="s">
        <v>26</v>
      </c>
      <c r="Q460" t="str">
        <f>_xlfn.IFS(OR(MTA_Daily_Ridership[[#This Row],[Day Name]]="Saturday",MTA_Daily_Ridership[[#This Row],[Day Name]]="Sunday"),"Weekend",TRUE,"Weekday")</f>
        <v>Weekend</v>
      </c>
      <c r="R4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4493127</v>
      </c>
      <c r="S460" s="9">
        <f>(MTA_Daily_Ridership[[#This Row],[Subways: % of Comparable Pre-Pandemic Day]]-100)/100</f>
        <v>-0.28000000000000003</v>
      </c>
      <c r="T460">
        <f>MTA_Daily_Ridership[[#This Row],[Subways: Total Estimated Ridership]]/MTA_Daily_Ridership[[#This Row],[Bridges and Tunnels: Total Traffic]]</f>
        <v>2.4838355057297385</v>
      </c>
    </row>
    <row r="461" spans="1:20" x14ac:dyDescent="0.25">
      <c r="A461" s="1">
        <v>44855</v>
      </c>
      <c r="B461">
        <v>3570334</v>
      </c>
      <c r="C461">
        <v>62</v>
      </c>
      <c r="D461">
        <v>1452280</v>
      </c>
      <c r="E461">
        <v>64</v>
      </c>
      <c r="F461">
        <v>185797</v>
      </c>
      <c r="G461">
        <v>59</v>
      </c>
      <c r="H461">
        <v>166539</v>
      </c>
      <c r="I461">
        <v>57</v>
      </c>
      <c r="J461">
        <v>26385</v>
      </c>
      <c r="K461">
        <v>89</v>
      </c>
      <c r="L461">
        <v>997993</v>
      </c>
      <c r="M461">
        <v>108</v>
      </c>
      <c r="N461">
        <v>6848</v>
      </c>
      <c r="O461">
        <v>38</v>
      </c>
      <c r="P461" t="s">
        <v>24</v>
      </c>
      <c r="Q461" t="str">
        <f>_xlfn.IFS(OR(MTA_Daily_Ridership[[#This Row],[Day Name]]="Saturday",MTA_Daily_Ridership[[#This Row],[Day Name]]="Sunday"),"Weekend",TRUE,"Weekday")</f>
        <v>Weekday</v>
      </c>
      <c r="R4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6406176</v>
      </c>
      <c r="S461" s="9">
        <f>(MTA_Daily_Ridership[[#This Row],[Subways: % of Comparable Pre-Pandemic Day]]-100)/100</f>
        <v>-0.38</v>
      </c>
      <c r="T461">
        <f>MTA_Daily_Ridership[[#This Row],[Subways: Total Estimated Ridership]]/MTA_Daily_Ridership[[#This Row],[Bridges and Tunnels: Total Traffic]]</f>
        <v>3.5775140707399751</v>
      </c>
    </row>
    <row r="462" spans="1:20" x14ac:dyDescent="0.25">
      <c r="A462" s="1">
        <v>44858</v>
      </c>
      <c r="B462">
        <v>3357840</v>
      </c>
      <c r="C462">
        <v>58</v>
      </c>
      <c r="D462">
        <v>1432728</v>
      </c>
      <c r="E462">
        <v>64</v>
      </c>
      <c r="F462">
        <v>182390</v>
      </c>
      <c r="G462">
        <v>58</v>
      </c>
      <c r="H462">
        <v>161772</v>
      </c>
      <c r="I462">
        <v>56</v>
      </c>
      <c r="J462">
        <v>24643</v>
      </c>
      <c r="K462">
        <v>83</v>
      </c>
      <c r="L462">
        <v>887372</v>
      </c>
      <c r="M462">
        <v>96</v>
      </c>
      <c r="N462">
        <v>6929</v>
      </c>
      <c r="O462">
        <v>39</v>
      </c>
      <c r="P462" t="s">
        <v>25</v>
      </c>
      <c r="Q462" t="str">
        <f>_xlfn.IFS(OR(MTA_Daily_Ridership[[#This Row],[Day Name]]="Saturday",MTA_Daily_Ridership[[#This Row],[Day Name]]="Sunday"),"Weekend",TRUE,"Weekday")</f>
        <v>Weekday</v>
      </c>
      <c r="R4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6053674</v>
      </c>
      <c r="S462" s="9">
        <f>(MTA_Daily_Ridership[[#This Row],[Subways: % of Comparable Pre-Pandemic Day]]-100)/100</f>
        <v>-0.42</v>
      </c>
      <c r="T462">
        <f>MTA_Daily_Ridership[[#This Row],[Subways: Total Estimated Ridership]]/MTA_Daily_Ridership[[#This Row],[Bridges and Tunnels: Total Traffic]]</f>
        <v>3.7840274428311913</v>
      </c>
    </row>
    <row r="463" spans="1:20" x14ac:dyDescent="0.25">
      <c r="A463" s="1">
        <v>44886</v>
      </c>
      <c r="B463">
        <v>3363626</v>
      </c>
      <c r="C463">
        <v>60</v>
      </c>
      <c r="D463">
        <v>1393031</v>
      </c>
      <c r="E463">
        <v>64</v>
      </c>
      <c r="F463">
        <v>185570</v>
      </c>
      <c r="G463">
        <v>57</v>
      </c>
      <c r="H463">
        <v>166517</v>
      </c>
      <c r="I463">
        <v>58</v>
      </c>
      <c r="J463">
        <v>25766</v>
      </c>
      <c r="K463">
        <v>83</v>
      </c>
      <c r="L463">
        <v>896487</v>
      </c>
      <c r="M463">
        <v>95</v>
      </c>
      <c r="N463">
        <v>7017</v>
      </c>
      <c r="O463">
        <v>41</v>
      </c>
      <c r="P463" t="s">
        <v>25</v>
      </c>
      <c r="Q463" t="str">
        <f>_xlfn.IFS(OR(MTA_Daily_Ridership[[#This Row],[Day Name]]="Saturday",MTA_Daily_Ridership[[#This Row],[Day Name]]="Sunday"),"Weekend",TRUE,"Weekday")</f>
        <v>Weekday</v>
      </c>
      <c r="R4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6038014</v>
      </c>
      <c r="S463" s="9">
        <f>(MTA_Daily_Ridership[[#This Row],[Subways: % of Comparable Pre-Pandemic Day]]-100)/100</f>
        <v>-0.4</v>
      </c>
      <c r="T463">
        <f>MTA_Daily_Ridership[[#This Row],[Subways: Total Estimated Ridership]]/MTA_Daily_Ridership[[#This Row],[Bridges and Tunnels: Total Traffic]]</f>
        <v>3.7520075583918118</v>
      </c>
    </row>
    <row r="464" spans="1:20" x14ac:dyDescent="0.25">
      <c r="A464" s="1">
        <v>44893</v>
      </c>
      <c r="B464">
        <v>3265971</v>
      </c>
      <c r="C464">
        <v>58</v>
      </c>
      <c r="D464">
        <v>1397963</v>
      </c>
      <c r="E464">
        <v>64</v>
      </c>
      <c r="F464">
        <v>186710</v>
      </c>
      <c r="G464">
        <v>57</v>
      </c>
      <c r="H464">
        <v>163694</v>
      </c>
      <c r="I464">
        <v>57</v>
      </c>
      <c r="J464">
        <v>24969</v>
      </c>
      <c r="K464">
        <v>80</v>
      </c>
      <c r="L464">
        <v>904337</v>
      </c>
      <c r="M464">
        <v>96</v>
      </c>
      <c r="N464">
        <v>7120</v>
      </c>
      <c r="O464">
        <v>42</v>
      </c>
      <c r="P464" t="s">
        <v>25</v>
      </c>
      <c r="Q464" t="str">
        <f>_xlfn.IFS(OR(MTA_Daily_Ridership[[#This Row],[Day Name]]="Saturday",MTA_Daily_Ridership[[#This Row],[Day Name]]="Sunday"),"Weekend",TRUE,"Weekday")</f>
        <v>Weekday</v>
      </c>
      <c r="R4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5950764</v>
      </c>
      <c r="S464" s="9">
        <f>(MTA_Daily_Ridership[[#This Row],[Subways: % of Comparable Pre-Pandemic Day]]-100)/100</f>
        <v>-0.42</v>
      </c>
      <c r="T464">
        <f>MTA_Daily_Ridership[[#This Row],[Subways: Total Estimated Ridership]]/MTA_Daily_Ridership[[#This Row],[Bridges and Tunnels: Total Traffic]]</f>
        <v>3.6114534736497568</v>
      </c>
    </row>
    <row r="465" spans="1:20" x14ac:dyDescent="0.25">
      <c r="A465" s="1">
        <v>44932</v>
      </c>
      <c r="B465">
        <v>3229858</v>
      </c>
      <c r="C465">
        <v>63</v>
      </c>
      <c r="D465">
        <v>1319595</v>
      </c>
      <c r="E465">
        <v>64</v>
      </c>
      <c r="F465">
        <v>161259</v>
      </c>
      <c r="G465">
        <v>53</v>
      </c>
      <c r="H465">
        <v>142524</v>
      </c>
      <c r="I465">
        <v>53</v>
      </c>
      <c r="J465">
        <v>25824</v>
      </c>
      <c r="K465">
        <v>91</v>
      </c>
      <c r="L465">
        <v>873654</v>
      </c>
      <c r="M465">
        <v>101</v>
      </c>
      <c r="N465">
        <v>6050</v>
      </c>
      <c r="O465">
        <v>37</v>
      </c>
      <c r="P465" t="s">
        <v>24</v>
      </c>
      <c r="Q465" t="str">
        <f>_xlfn.IFS(OR(MTA_Daily_Ridership[[#This Row],[Day Name]]="Saturday",MTA_Daily_Ridership[[#This Row],[Day Name]]="Sunday"),"Weekend",TRUE,"Weekday")</f>
        <v>Weekday</v>
      </c>
      <c r="R4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5758764</v>
      </c>
      <c r="S465" s="9">
        <f>(MTA_Daily_Ridership[[#This Row],[Subways: % of Comparable Pre-Pandemic Day]]-100)/100</f>
        <v>-0.37</v>
      </c>
      <c r="T465">
        <f>MTA_Daily_Ridership[[#This Row],[Subways: Total Estimated Ridership]]/MTA_Daily_Ridership[[#This Row],[Bridges and Tunnels: Total Traffic]]</f>
        <v>3.6969532560945177</v>
      </c>
    </row>
    <row r="466" spans="1:20" x14ac:dyDescent="0.25">
      <c r="A466" s="1">
        <v>44970</v>
      </c>
      <c r="B466">
        <v>3303337</v>
      </c>
      <c r="C466">
        <v>61</v>
      </c>
      <c r="D466">
        <v>1381524</v>
      </c>
      <c r="E466">
        <v>64</v>
      </c>
      <c r="F466">
        <v>180002</v>
      </c>
      <c r="G466">
        <v>59</v>
      </c>
      <c r="H466">
        <v>159741</v>
      </c>
      <c r="I466">
        <v>59</v>
      </c>
      <c r="J466">
        <v>25900</v>
      </c>
      <c r="K466">
        <v>88</v>
      </c>
      <c r="L466">
        <v>854394</v>
      </c>
      <c r="M466">
        <v>97</v>
      </c>
      <c r="N466">
        <v>6188</v>
      </c>
      <c r="O466">
        <v>38</v>
      </c>
      <c r="P466" t="s">
        <v>25</v>
      </c>
      <c r="Q466" t="str">
        <f>_xlfn.IFS(OR(MTA_Daily_Ridership[[#This Row],[Day Name]]="Saturday",MTA_Daily_Ridership[[#This Row],[Day Name]]="Sunday"),"Weekend",TRUE,"Weekday")</f>
        <v>Weekday</v>
      </c>
      <c r="R4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5911086</v>
      </c>
      <c r="S466" s="9">
        <f>(MTA_Daily_Ridership[[#This Row],[Subways: % of Comparable Pre-Pandemic Day]]-100)/100</f>
        <v>-0.39</v>
      </c>
      <c r="T466">
        <f>MTA_Daily_Ridership[[#This Row],[Subways: Total Estimated Ridership]]/MTA_Daily_Ridership[[#This Row],[Bridges and Tunnels: Total Traffic]]</f>
        <v>3.8662923662853439</v>
      </c>
    </row>
    <row r="467" spans="1:20" x14ac:dyDescent="0.25">
      <c r="A467" s="1">
        <v>45005</v>
      </c>
      <c r="B467">
        <v>3442589</v>
      </c>
      <c r="C467">
        <v>62</v>
      </c>
      <c r="D467">
        <v>1444823</v>
      </c>
      <c r="E467">
        <v>64</v>
      </c>
      <c r="F467">
        <v>191367</v>
      </c>
      <c r="G467">
        <v>61</v>
      </c>
      <c r="H467">
        <v>167256</v>
      </c>
      <c r="I467">
        <v>61</v>
      </c>
      <c r="J467">
        <v>26951</v>
      </c>
      <c r="K467">
        <v>91</v>
      </c>
      <c r="L467">
        <v>896248</v>
      </c>
      <c r="M467">
        <v>97</v>
      </c>
      <c r="N467">
        <v>6895</v>
      </c>
      <c r="O467">
        <v>43</v>
      </c>
      <c r="P467" t="s">
        <v>25</v>
      </c>
      <c r="Q467" t="str">
        <f>_xlfn.IFS(OR(MTA_Daily_Ridership[[#This Row],[Day Name]]="Saturday",MTA_Daily_Ridership[[#This Row],[Day Name]]="Sunday"),"Weekend",TRUE,"Weekday")</f>
        <v>Weekday</v>
      </c>
      <c r="R4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6176129</v>
      </c>
      <c r="S467" s="9">
        <f>(MTA_Daily_Ridership[[#This Row],[Subways: % of Comparable Pre-Pandemic Day]]-100)/100</f>
        <v>-0.38</v>
      </c>
      <c r="T467">
        <f>MTA_Daily_Ridership[[#This Row],[Subways: Total Estimated Ridership]]/MTA_Daily_Ridership[[#This Row],[Bridges and Tunnels: Total Traffic]]</f>
        <v>3.8411120582695859</v>
      </c>
    </row>
    <row r="468" spans="1:20" x14ac:dyDescent="0.25">
      <c r="A468" s="1">
        <v>45012</v>
      </c>
      <c r="B468">
        <v>3397258</v>
      </c>
      <c r="C468">
        <v>61</v>
      </c>
      <c r="D468">
        <v>1426226</v>
      </c>
      <c r="E468">
        <v>64</v>
      </c>
      <c r="F468">
        <v>192461</v>
      </c>
      <c r="G468">
        <v>61</v>
      </c>
      <c r="H468">
        <v>166543</v>
      </c>
      <c r="I468">
        <v>60</v>
      </c>
      <c r="J468">
        <v>26394</v>
      </c>
      <c r="K468">
        <v>89</v>
      </c>
      <c r="L468">
        <v>885237</v>
      </c>
      <c r="M468">
        <v>96</v>
      </c>
      <c r="N468">
        <v>6675</v>
      </c>
      <c r="O468">
        <v>42</v>
      </c>
      <c r="P468" t="s">
        <v>25</v>
      </c>
      <c r="Q468" t="str">
        <f>_xlfn.IFS(OR(MTA_Daily_Ridership[[#This Row],[Day Name]]="Saturday",MTA_Daily_Ridership[[#This Row],[Day Name]]="Sunday"),"Weekend",TRUE,"Weekday")</f>
        <v>Weekday</v>
      </c>
      <c r="R4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6100794</v>
      </c>
      <c r="S468" s="9">
        <f>(MTA_Daily_Ridership[[#This Row],[Subways: % of Comparable Pre-Pandemic Day]]-100)/100</f>
        <v>-0.39</v>
      </c>
      <c r="T468">
        <f>MTA_Daily_Ridership[[#This Row],[Subways: Total Estimated Ridership]]/MTA_Daily_Ridership[[#This Row],[Bridges and Tunnels: Total Traffic]]</f>
        <v>3.8376818863197086</v>
      </c>
    </row>
    <row r="469" spans="1:20" x14ac:dyDescent="0.25">
      <c r="A469" s="1">
        <v>45016</v>
      </c>
      <c r="B469">
        <v>3573735</v>
      </c>
      <c r="C469">
        <v>64</v>
      </c>
      <c r="D469">
        <v>1423686</v>
      </c>
      <c r="E469">
        <v>64</v>
      </c>
      <c r="F469">
        <v>184342</v>
      </c>
      <c r="G469">
        <v>59</v>
      </c>
      <c r="H469">
        <v>158879</v>
      </c>
      <c r="I469">
        <v>58</v>
      </c>
      <c r="J469">
        <v>28599</v>
      </c>
      <c r="K469">
        <v>96</v>
      </c>
      <c r="L469">
        <v>977962</v>
      </c>
      <c r="M469">
        <v>106</v>
      </c>
      <c r="N469">
        <v>6426</v>
      </c>
      <c r="O469">
        <v>40</v>
      </c>
      <c r="P469" t="s">
        <v>24</v>
      </c>
      <c r="Q469" t="str">
        <f>_xlfn.IFS(OR(MTA_Daily_Ridership[[#This Row],[Day Name]]="Saturday",MTA_Daily_Ridership[[#This Row],[Day Name]]="Sunday"),"Weekend",TRUE,"Weekday")</f>
        <v>Weekday</v>
      </c>
      <c r="R4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6353629</v>
      </c>
      <c r="S469" s="9">
        <f>(MTA_Daily_Ridership[[#This Row],[Subways: % of Comparable Pre-Pandemic Day]]-100)/100</f>
        <v>-0.36</v>
      </c>
      <c r="T469">
        <f>MTA_Daily_Ridership[[#This Row],[Subways: Total Estimated Ridership]]/MTA_Daily_Ridership[[#This Row],[Bridges and Tunnels: Total Traffic]]</f>
        <v>3.6542677527347687</v>
      </c>
    </row>
    <row r="470" spans="1:20" x14ac:dyDescent="0.25">
      <c r="A470" s="1">
        <v>45047</v>
      </c>
      <c r="B470">
        <v>3664755</v>
      </c>
      <c r="C470">
        <v>64</v>
      </c>
      <c r="D470">
        <v>1465598</v>
      </c>
      <c r="E470">
        <v>64</v>
      </c>
      <c r="F470">
        <v>188566</v>
      </c>
      <c r="G470">
        <v>59</v>
      </c>
      <c r="H470">
        <v>167178</v>
      </c>
      <c r="I470">
        <v>58</v>
      </c>
      <c r="J470">
        <v>27445</v>
      </c>
      <c r="K470">
        <v>93</v>
      </c>
      <c r="L470">
        <v>922971</v>
      </c>
      <c r="M470">
        <v>96</v>
      </c>
      <c r="N470">
        <v>6960</v>
      </c>
      <c r="O470">
        <v>40</v>
      </c>
      <c r="P470" t="s">
        <v>25</v>
      </c>
      <c r="Q470" t="str">
        <f>_xlfn.IFS(OR(MTA_Daily_Ridership[[#This Row],[Day Name]]="Saturday",MTA_Daily_Ridership[[#This Row],[Day Name]]="Sunday"),"Weekend",TRUE,"Weekday")</f>
        <v>Weekday</v>
      </c>
      <c r="R4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6443473</v>
      </c>
      <c r="S470" s="9">
        <f>(MTA_Daily_Ridership[[#This Row],[Subways: % of Comparable Pre-Pandemic Day]]-100)/100</f>
        <v>-0.36</v>
      </c>
      <c r="T470">
        <f>MTA_Daily_Ridership[[#This Row],[Subways: Total Estimated Ridership]]/MTA_Daily_Ridership[[#This Row],[Bridges and Tunnels: Total Traffic]]</f>
        <v>3.9706068771391516</v>
      </c>
    </row>
    <row r="471" spans="1:20" x14ac:dyDescent="0.25">
      <c r="A471" s="1">
        <v>45051</v>
      </c>
      <c r="B471">
        <v>3759375</v>
      </c>
      <c r="C471">
        <v>66</v>
      </c>
      <c r="D471">
        <v>1450598</v>
      </c>
      <c r="E471">
        <v>64</v>
      </c>
      <c r="F471">
        <v>200675</v>
      </c>
      <c r="G471">
        <v>63</v>
      </c>
      <c r="H471">
        <v>170610</v>
      </c>
      <c r="I471">
        <v>60</v>
      </c>
      <c r="J471">
        <v>28952</v>
      </c>
      <c r="K471">
        <v>98</v>
      </c>
      <c r="L471">
        <v>1011491</v>
      </c>
      <c r="M471">
        <v>105</v>
      </c>
      <c r="N471">
        <v>6514</v>
      </c>
      <c r="O471">
        <v>37</v>
      </c>
      <c r="P471" t="s">
        <v>24</v>
      </c>
      <c r="Q471" t="str">
        <f>_xlfn.IFS(OR(MTA_Daily_Ridership[[#This Row],[Day Name]]="Saturday",MTA_Daily_Ridership[[#This Row],[Day Name]]="Sunday"),"Weekend",TRUE,"Weekday")</f>
        <v>Weekday</v>
      </c>
      <c r="R4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6628215</v>
      </c>
      <c r="S471" s="9">
        <f>(MTA_Daily_Ridership[[#This Row],[Subways: % of Comparable Pre-Pandemic Day]]-100)/100</f>
        <v>-0.34</v>
      </c>
      <c r="T471">
        <f>MTA_Daily_Ridership[[#This Row],[Subways: Total Estimated Ridership]]/MTA_Daily_Ridership[[#This Row],[Bridges and Tunnels: Total Traffic]]</f>
        <v>3.7166667820079469</v>
      </c>
    </row>
    <row r="472" spans="1:20" x14ac:dyDescent="0.25">
      <c r="A472" s="1">
        <v>45054</v>
      </c>
      <c r="B472">
        <v>3563340</v>
      </c>
      <c r="C472">
        <v>62</v>
      </c>
      <c r="D472">
        <v>1460932</v>
      </c>
      <c r="E472">
        <v>64</v>
      </c>
      <c r="F472">
        <v>198056</v>
      </c>
      <c r="G472">
        <v>62</v>
      </c>
      <c r="H472">
        <v>180789</v>
      </c>
      <c r="I472">
        <v>63</v>
      </c>
      <c r="J472">
        <v>27771</v>
      </c>
      <c r="K472">
        <v>94</v>
      </c>
      <c r="L472">
        <v>935045</v>
      </c>
      <c r="M472">
        <v>97</v>
      </c>
      <c r="N472">
        <v>7196</v>
      </c>
      <c r="O472">
        <v>41</v>
      </c>
      <c r="P472" t="s">
        <v>25</v>
      </c>
      <c r="Q472" t="str">
        <f>_xlfn.IFS(OR(MTA_Daily_Ridership[[#This Row],[Day Name]]="Saturday",MTA_Daily_Ridership[[#This Row],[Day Name]]="Sunday"),"Weekend",TRUE,"Weekday")</f>
        <v>Weekday</v>
      </c>
      <c r="R4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6373129</v>
      </c>
      <c r="S472" s="9">
        <f>(MTA_Daily_Ridership[[#This Row],[Subways: % of Comparable Pre-Pandemic Day]]-100)/100</f>
        <v>-0.38</v>
      </c>
      <c r="T472">
        <f>MTA_Daily_Ridership[[#This Row],[Subways: Total Estimated Ridership]]/MTA_Daily_Ridership[[#This Row],[Bridges and Tunnels: Total Traffic]]</f>
        <v>3.8108754124133064</v>
      </c>
    </row>
    <row r="473" spans="1:20" x14ac:dyDescent="0.25">
      <c r="A473" s="1">
        <v>45068</v>
      </c>
      <c r="B473">
        <v>3571748</v>
      </c>
      <c r="C473">
        <v>62</v>
      </c>
      <c r="D473">
        <v>1446015</v>
      </c>
      <c r="E473">
        <v>64</v>
      </c>
      <c r="F473">
        <v>203122</v>
      </c>
      <c r="G473">
        <v>64</v>
      </c>
      <c r="H473">
        <v>186008</v>
      </c>
      <c r="I473">
        <v>65</v>
      </c>
      <c r="J473">
        <v>27038</v>
      </c>
      <c r="K473">
        <v>92</v>
      </c>
      <c r="L473">
        <v>942741</v>
      </c>
      <c r="M473">
        <v>98</v>
      </c>
      <c r="N473">
        <v>6935</v>
      </c>
      <c r="O473">
        <v>40</v>
      </c>
      <c r="P473" t="s">
        <v>25</v>
      </c>
      <c r="Q473" t="str">
        <f>_xlfn.IFS(OR(MTA_Daily_Ridership[[#This Row],[Day Name]]="Saturday",MTA_Daily_Ridership[[#This Row],[Day Name]]="Sunday"),"Weekend",TRUE,"Weekday")</f>
        <v>Weekday</v>
      </c>
      <c r="R4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6383607</v>
      </c>
      <c r="S473" s="9">
        <f>(MTA_Daily_Ridership[[#This Row],[Subways: % of Comparable Pre-Pandemic Day]]-100)/100</f>
        <v>-0.38</v>
      </c>
      <c r="T473">
        <f>MTA_Daily_Ridership[[#This Row],[Subways: Total Estimated Ridership]]/MTA_Daily_Ridership[[#This Row],[Bridges and Tunnels: Total Traffic]]</f>
        <v>3.7886842727748129</v>
      </c>
    </row>
    <row r="474" spans="1:20" x14ac:dyDescent="0.25">
      <c r="A474" s="1">
        <v>45071</v>
      </c>
      <c r="B474">
        <v>3859385</v>
      </c>
      <c r="C474">
        <v>67</v>
      </c>
      <c r="D474">
        <v>1459601</v>
      </c>
      <c r="E474">
        <v>64</v>
      </c>
      <c r="F474">
        <v>215946</v>
      </c>
      <c r="G474">
        <v>68</v>
      </c>
      <c r="H474">
        <v>201855</v>
      </c>
      <c r="I474">
        <v>71</v>
      </c>
      <c r="J474">
        <v>29311</v>
      </c>
      <c r="K474">
        <v>100</v>
      </c>
      <c r="L474">
        <v>1007341</v>
      </c>
      <c r="M474">
        <v>105</v>
      </c>
      <c r="N474">
        <v>7183</v>
      </c>
      <c r="O474">
        <v>41</v>
      </c>
      <c r="P474" t="s">
        <v>22</v>
      </c>
      <c r="Q474" t="str">
        <f>_xlfn.IFS(OR(MTA_Daily_Ridership[[#This Row],[Day Name]]="Saturday",MTA_Daily_Ridership[[#This Row],[Day Name]]="Sunday"),"Weekend",TRUE,"Weekday")</f>
        <v>Weekday</v>
      </c>
      <c r="R4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6780622</v>
      </c>
      <c r="S474" s="9">
        <f>(MTA_Daily_Ridership[[#This Row],[Subways: % of Comparable Pre-Pandemic Day]]-100)/100</f>
        <v>-0.33</v>
      </c>
      <c r="T474">
        <f>MTA_Daily_Ridership[[#This Row],[Subways: Total Estimated Ridership]]/MTA_Daily_Ridership[[#This Row],[Bridges and Tunnels: Total Traffic]]</f>
        <v>3.8312597223780229</v>
      </c>
    </row>
    <row r="475" spans="1:20" x14ac:dyDescent="0.25">
      <c r="A475" s="1">
        <v>45080</v>
      </c>
      <c r="B475">
        <v>2411704</v>
      </c>
      <c r="C475">
        <v>75</v>
      </c>
      <c r="D475">
        <v>899212</v>
      </c>
      <c r="E475">
        <v>64</v>
      </c>
      <c r="F475">
        <v>115723</v>
      </c>
      <c r="G475">
        <v>94</v>
      </c>
      <c r="H475">
        <v>102668</v>
      </c>
      <c r="I475">
        <v>65</v>
      </c>
      <c r="J475">
        <v>18118</v>
      </c>
      <c r="K475">
        <v>105</v>
      </c>
      <c r="L475">
        <v>958346</v>
      </c>
      <c r="M475">
        <v>97</v>
      </c>
      <c r="N475">
        <v>1837</v>
      </c>
      <c r="O475">
        <v>36</v>
      </c>
      <c r="P475" t="s">
        <v>26</v>
      </c>
      <c r="Q475" t="str">
        <f>_xlfn.IFS(OR(MTA_Daily_Ridership[[#This Row],[Day Name]]="Saturday",MTA_Daily_Ridership[[#This Row],[Day Name]]="Sunday"),"Weekend",TRUE,"Weekday")</f>
        <v>Weekend</v>
      </c>
      <c r="R4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4507608</v>
      </c>
      <c r="S475" s="9">
        <f>(MTA_Daily_Ridership[[#This Row],[Subways: % of Comparable Pre-Pandemic Day]]-100)/100</f>
        <v>-0.25</v>
      </c>
      <c r="T475">
        <f>MTA_Daily_Ridership[[#This Row],[Subways: Total Estimated Ridership]]/MTA_Daily_Ridership[[#This Row],[Bridges and Tunnels: Total Traffic]]</f>
        <v>2.5165274337243542</v>
      </c>
    </row>
    <row r="476" spans="1:20" x14ac:dyDescent="0.25">
      <c r="A476" s="1">
        <v>45087</v>
      </c>
      <c r="B476">
        <v>2608756</v>
      </c>
      <c r="C476">
        <v>81</v>
      </c>
      <c r="D476">
        <v>892936</v>
      </c>
      <c r="E476">
        <v>64</v>
      </c>
      <c r="F476">
        <v>139304</v>
      </c>
      <c r="G476">
        <v>113</v>
      </c>
      <c r="H476">
        <v>117616</v>
      </c>
      <c r="I476">
        <v>74</v>
      </c>
      <c r="J476">
        <v>17996</v>
      </c>
      <c r="K476">
        <v>104</v>
      </c>
      <c r="L476">
        <v>991238</v>
      </c>
      <c r="M476">
        <v>101</v>
      </c>
      <c r="N476">
        <v>1978</v>
      </c>
      <c r="O476">
        <v>39</v>
      </c>
      <c r="P476" t="s">
        <v>26</v>
      </c>
      <c r="Q476" t="str">
        <f>_xlfn.IFS(OR(MTA_Daily_Ridership[[#This Row],[Day Name]]="Saturday",MTA_Daily_Ridership[[#This Row],[Day Name]]="Sunday"),"Weekend",TRUE,"Weekday")</f>
        <v>Weekend</v>
      </c>
      <c r="R4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4769824</v>
      </c>
      <c r="S476" s="9">
        <f>(MTA_Daily_Ridership[[#This Row],[Subways: % of Comparable Pre-Pandemic Day]]-100)/100</f>
        <v>-0.19</v>
      </c>
      <c r="T476">
        <f>MTA_Daily_Ridership[[#This Row],[Subways: Total Estimated Ridership]]/MTA_Daily_Ridership[[#This Row],[Bridges and Tunnels: Total Traffic]]</f>
        <v>2.6318159715426566</v>
      </c>
    </row>
    <row r="477" spans="1:20" x14ac:dyDescent="0.25">
      <c r="A477" s="1">
        <v>45088</v>
      </c>
      <c r="B477">
        <v>2075651</v>
      </c>
      <c r="C477">
        <v>79</v>
      </c>
      <c r="D477">
        <v>695200</v>
      </c>
      <c r="E477">
        <v>64</v>
      </c>
      <c r="F477">
        <v>106971</v>
      </c>
      <c r="G477">
        <v>109</v>
      </c>
      <c r="H477">
        <v>98115</v>
      </c>
      <c r="I477">
        <v>90</v>
      </c>
      <c r="J477">
        <v>17958</v>
      </c>
      <c r="K477">
        <v>99</v>
      </c>
      <c r="L477">
        <v>976811</v>
      </c>
      <c r="M477">
        <v>106</v>
      </c>
      <c r="N477">
        <v>1582</v>
      </c>
      <c r="O477">
        <v>41</v>
      </c>
      <c r="P477" t="s">
        <v>27</v>
      </c>
      <c r="Q477" t="str">
        <f>_xlfn.IFS(OR(MTA_Daily_Ridership[[#This Row],[Day Name]]="Saturday",MTA_Daily_Ridership[[#This Row],[Day Name]]="Sunday"),"Weekend",TRUE,"Weekday")</f>
        <v>Weekend</v>
      </c>
      <c r="R4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3972288</v>
      </c>
      <c r="S477" s="9">
        <f>(MTA_Daily_Ridership[[#This Row],[Subways: % of Comparable Pre-Pandemic Day]]-100)/100</f>
        <v>-0.21</v>
      </c>
      <c r="T477">
        <f>MTA_Daily_Ridership[[#This Row],[Subways: Total Estimated Ridership]]/MTA_Daily_Ridership[[#This Row],[Bridges and Tunnels: Total Traffic]]</f>
        <v>2.1249259068540383</v>
      </c>
    </row>
    <row r="478" spans="1:20" x14ac:dyDescent="0.25">
      <c r="A478" s="1">
        <v>45099</v>
      </c>
      <c r="B478">
        <v>3782472</v>
      </c>
      <c r="C478">
        <v>67</v>
      </c>
      <c r="D478">
        <v>1367709</v>
      </c>
      <c r="E478">
        <v>64</v>
      </c>
      <c r="F478">
        <v>233588</v>
      </c>
      <c r="G478">
        <v>70</v>
      </c>
      <c r="H478">
        <v>208969</v>
      </c>
      <c r="I478">
        <v>71</v>
      </c>
      <c r="J478">
        <v>29220</v>
      </c>
      <c r="K478">
        <v>100</v>
      </c>
      <c r="L478">
        <v>1013372</v>
      </c>
      <c r="M478">
        <v>103</v>
      </c>
      <c r="N478">
        <v>6956</v>
      </c>
      <c r="O478">
        <v>43</v>
      </c>
      <c r="P478" t="s">
        <v>22</v>
      </c>
      <c r="Q478" t="str">
        <f>_xlfn.IFS(OR(MTA_Daily_Ridership[[#This Row],[Day Name]]="Saturday",MTA_Daily_Ridership[[#This Row],[Day Name]]="Sunday"),"Weekend",TRUE,"Weekday")</f>
        <v>Weekday</v>
      </c>
      <c r="R4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6642286</v>
      </c>
      <c r="S478" s="9">
        <f>(MTA_Daily_Ridership[[#This Row],[Subways: % of Comparable Pre-Pandemic Day]]-100)/100</f>
        <v>-0.33</v>
      </c>
      <c r="T478">
        <f>MTA_Daily_Ridership[[#This Row],[Subways: Total Estimated Ridership]]/MTA_Daily_Ridership[[#This Row],[Bridges and Tunnels: Total Traffic]]</f>
        <v>3.7325602049395483</v>
      </c>
    </row>
    <row r="479" spans="1:20" x14ac:dyDescent="0.25">
      <c r="A479" s="1">
        <v>45108</v>
      </c>
      <c r="B479">
        <v>2239529</v>
      </c>
      <c r="C479">
        <v>79</v>
      </c>
      <c r="D479">
        <v>859295</v>
      </c>
      <c r="E479">
        <v>64</v>
      </c>
      <c r="F479">
        <v>120270</v>
      </c>
      <c r="G479">
        <v>94</v>
      </c>
      <c r="H479">
        <v>99597</v>
      </c>
      <c r="I479">
        <v>64</v>
      </c>
      <c r="J479">
        <v>17093</v>
      </c>
      <c r="K479">
        <v>108</v>
      </c>
      <c r="L479">
        <v>956890</v>
      </c>
      <c r="M479">
        <v>103</v>
      </c>
      <c r="N479">
        <v>2745</v>
      </c>
      <c r="O479">
        <v>54</v>
      </c>
      <c r="P479" t="s">
        <v>26</v>
      </c>
      <c r="Q479" t="str">
        <f>_xlfn.IFS(OR(MTA_Daily_Ridership[[#This Row],[Day Name]]="Saturday",MTA_Daily_Ridership[[#This Row],[Day Name]]="Sunday"),"Weekend",TRUE,"Weekday")</f>
        <v>Weekend</v>
      </c>
      <c r="R4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4295419</v>
      </c>
      <c r="S479" s="9">
        <f>(MTA_Daily_Ridership[[#This Row],[Subways: % of Comparable Pre-Pandemic Day]]-100)/100</f>
        <v>-0.21</v>
      </c>
      <c r="T479">
        <f>MTA_Daily_Ridership[[#This Row],[Subways: Total Estimated Ridership]]/MTA_Daily_Ridership[[#This Row],[Bridges and Tunnels: Total Traffic]]</f>
        <v>2.3404247092142252</v>
      </c>
    </row>
    <row r="480" spans="1:20" x14ac:dyDescent="0.25">
      <c r="A480" s="1">
        <v>45113</v>
      </c>
      <c r="B480">
        <v>3494806</v>
      </c>
      <c r="C480">
        <v>66</v>
      </c>
      <c r="D480">
        <v>1333630</v>
      </c>
      <c r="E480">
        <v>64</v>
      </c>
      <c r="F480">
        <v>209335</v>
      </c>
      <c r="G480">
        <v>66</v>
      </c>
      <c r="H480">
        <v>186822</v>
      </c>
      <c r="I480">
        <v>66</v>
      </c>
      <c r="J480">
        <v>29894</v>
      </c>
      <c r="K480">
        <v>105</v>
      </c>
      <c r="L480">
        <v>959636</v>
      </c>
      <c r="M480">
        <v>100</v>
      </c>
      <c r="N480">
        <v>6608</v>
      </c>
      <c r="O480">
        <v>48</v>
      </c>
      <c r="P480" t="s">
        <v>22</v>
      </c>
      <c r="Q480" t="str">
        <f>_xlfn.IFS(OR(MTA_Daily_Ridership[[#This Row],[Day Name]]="Saturday",MTA_Daily_Ridership[[#This Row],[Day Name]]="Sunday"),"Weekend",TRUE,"Weekday")</f>
        <v>Weekday</v>
      </c>
      <c r="R4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6220731</v>
      </c>
      <c r="S480" s="9">
        <f>(MTA_Daily_Ridership[[#This Row],[Subways: % of Comparable Pre-Pandemic Day]]-100)/100</f>
        <v>-0.34</v>
      </c>
      <c r="T480">
        <f>MTA_Daily_Ridership[[#This Row],[Subways: Total Estimated Ridership]]/MTA_Daily_Ridership[[#This Row],[Bridges and Tunnels: Total Traffic]]</f>
        <v>3.6418037672617536</v>
      </c>
    </row>
    <row r="481" spans="1:20" x14ac:dyDescent="0.25">
      <c r="A481" s="1">
        <v>45115</v>
      </c>
      <c r="B481">
        <v>2308794</v>
      </c>
      <c r="C481">
        <v>82</v>
      </c>
      <c r="D481">
        <v>867047</v>
      </c>
      <c r="E481">
        <v>64</v>
      </c>
      <c r="F481">
        <v>120931</v>
      </c>
      <c r="G481">
        <v>95</v>
      </c>
      <c r="H481">
        <v>107854</v>
      </c>
      <c r="I481">
        <v>70</v>
      </c>
      <c r="J481">
        <v>17879</v>
      </c>
      <c r="K481">
        <v>113</v>
      </c>
      <c r="L481">
        <v>949008</v>
      </c>
      <c r="M481">
        <v>103</v>
      </c>
      <c r="N481">
        <v>2695</v>
      </c>
      <c r="O481">
        <v>53</v>
      </c>
      <c r="P481" t="s">
        <v>26</v>
      </c>
      <c r="Q481" t="str">
        <f>_xlfn.IFS(OR(MTA_Daily_Ridership[[#This Row],[Day Name]]="Saturday",MTA_Daily_Ridership[[#This Row],[Day Name]]="Sunday"),"Weekend",TRUE,"Weekday")</f>
        <v>Weekend</v>
      </c>
      <c r="R4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4374208</v>
      </c>
      <c r="S481" s="9">
        <f>(MTA_Daily_Ridership[[#This Row],[Subways: % of Comparable Pre-Pandemic Day]]-100)/100</f>
        <v>-0.18</v>
      </c>
      <c r="T481">
        <f>MTA_Daily_Ridership[[#This Row],[Subways: Total Estimated Ridership]]/MTA_Daily_Ridership[[#This Row],[Bridges and Tunnels: Total Traffic]]</f>
        <v>2.4328498811390422</v>
      </c>
    </row>
    <row r="482" spans="1:20" x14ac:dyDescent="0.25">
      <c r="A482" s="1">
        <v>45127</v>
      </c>
      <c r="B482">
        <v>3711017</v>
      </c>
      <c r="C482">
        <v>70</v>
      </c>
      <c r="D482">
        <v>1333607</v>
      </c>
      <c r="E482">
        <v>64</v>
      </c>
      <c r="F482">
        <v>224327</v>
      </c>
      <c r="G482">
        <v>71</v>
      </c>
      <c r="H482">
        <v>197400</v>
      </c>
      <c r="I482">
        <v>70</v>
      </c>
      <c r="J482">
        <v>29745</v>
      </c>
      <c r="K482">
        <v>105</v>
      </c>
      <c r="L482">
        <v>1004167</v>
      </c>
      <c r="M482">
        <v>104</v>
      </c>
      <c r="N482">
        <v>6858</v>
      </c>
      <c r="O482">
        <v>50</v>
      </c>
      <c r="P482" t="s">
        <v>22</v>
      </c>
      <c r="Q482" t="str">
        <f>_xlfn.IFS(OR(MTA_Daily_Ridership[[#This Row],[Day Name]]="Saturday",MTA_Daily_Ridership[[#This Row],[Day Name]]="Sunday"),"Weekend",TRUE,"Weekday")</f>
        <v>Weekday</v>
      </c>
      <c r="R4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6507121</v>
      </c>
      <c r="S482" s="9">
        <f>(MTA_Daily_Ridership[[#This Row],[Subways: % of Comparable Pre-Pandemic Day]]-100)/100</f>
        <v>-0.3</v>
      </c>
      <c r="T482">
        <f>MTA_Daily_Ridership[[#This Row],[Subways: Total Estimated Ridership]]/MTA_Daily_Ridership[[#This Row],[Bridges and Tunnels: Total Traffic]]</f>
        <v>3.6956173624506681</v>
      </c>
    </row>
    <row r="483" spans="1:20" x14ac:dyDescent="0.25">
      <c r="A483" s="1">
        <v>45137</v>
      </c>
      <c r="B483">
        <v>1952433</v>
      </c>
      <c r="C483">
        <v>83</v>
      </c>
      <c r="D483">
        <v>705279</v>
      </c>
      <c r="E483">
        <v>64</v>
      </c>
      <c r="F483">
        <v>116784</v>
      </c>
      <c r="G483">
        <v>111</v>
      </c>
      <c r="H483">
        <v>91861</v>
      </c>
      <c r="I483">
        <v>87</v>
      </c>
      <c r="J483">
        <v>17450</v>
      </c>
      <c r="K483">
        <v>106</v>
      </c>
      <c r="L483">
        <v>989071</v>
      </c>
      <c r="M483">
        <v>112</v>
      </c>
      <c r="N483">
        <v>2077</v>
      </c>
      <c r="O483">
        <v>58</v>
      </c>
      <c r="P483" t="s">
        <v>27</v>
      </c>
      <c r="Q483" t="str">
        <f>_xlfn.IFS(OR(MTA_Daily_Ridership[[#This Row],[Day Name]]="Saturday",MTA_Daily_Ridership[[#This Row],[Day Name]]="Sunday"),"Weekend",TRUE,"Weekday")</f>
        <v>Weekend</v>
      </c>
      <c r="R4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3874955</v>
      </c>
      <c r="S483" s="9">
        <f>(MTA_Daily_Ridership[[#This Row],[Subways: % of Comparable Pre-Pandemic Day]]-100)/100</f>
        <v>-0.17</v>
      </c>
      <c r="T483">
        <f>MTA_Daily_Ridership[[#This Row],[Subways: Total Estimated Ridership]]/MTA_Daily_Ridership[[#This Row],[Bridges and Tunnels: Total Traffic]]</f>
        <v>1.9740069216466765</v>
      </c>
    </row>
    <row r="484" spans="1:20" x14ac:dyDescent="0.25">
      <c r="A484" s="1">
        <v>45143</v>
      </c>
      <c r="B484">
        <v>2364364</v>
      </c>
      <c r="C484">
        <v>80</v>
      </c>
      <c r="D484">
        <v>879423</v>
      </c>
      <c r="E484">
        <v>64</v>
      </c>
      <c r="F484">
        <v>122596</v>
      </c>
      <c r="G484">
        <v>92</v>
      </c>
      <c r="H484">
        <v>114660</v>
      </c>
      <c r="I484">
        <v>76</v>
      </c>
      <c r="J484">
        <v>18835</v>
      </c>
      <c r="K484">
        <v>113</v>
      </c>
      <c r="L484">
        <v>969702</v>
      </c>
      <c r="M484">
        <v>101</v>
      </c>
      <c r="N484">
        <v>2838</v>
      </c>
      <c r="O484">
        <v>60</v>
      </c>
      <c r="P484" t="s">
        <v>26</v>
      </c>
      <c r="Q484" t="str">
        <f>_xlfn.IFS(OR(MTA_Daily_Ridership[[#This Row],[Day Name]]="Saturday",MTA_Daily_Ridership[[#This Row],[Day Name]]="Sunday"),"Weekend",TRUE,"Weekday")</f>
        <v>Weekend</v>
      </c>
      <c r="R4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4472418</v>
      </c>
      <c r="S484" s="9">
        <f>(MTA_Daily_Ridership[[#This Row],[Subways: % of Comparable Pre-Pandemic Day]]-100)/100</f>
        <v>-0.2</v>
      </c>
      <c r="T484">
        <f>MTA_Daily_Ridership[[#This Row],[Subways: Total Estimated Ridership]]/MTA_Daily_Ridership[[#This Row],[Bridges and Tunnels: Total Traffic]]</f>
        <v>2.4382377266417929</v>
      </c>
    </row>
    <row r="485" spans="1:20" x14ac:dyDescent="0.25">
      <c r="A485" s="1">
        <v>45154</v>
      </c>
      <c r="B485">
        <v>3447648</v>
      </c>
      <c r="C485">
        <v>67</v>
      </c>
      <c r="D485">
        <v>1300953</v>
      </c>
      <c r="E485">
        <v>64</v>
      </c>
      <c r="F485">
        <v>217398</v>
      </c>
      <c r="G485">
        <v>70</v>
      </c>
      <c r="H485">
        <v>190267</v>
      </c>
      <c r="I485">
        <v>70</v>
      </c>
      <c r="J485">
        <v>30763</v>
      </c>
      <c r="K485">
        <v>110</v>
      </c>
      <c r="L485">
        <v>956351</v>
      </c>
      <c r="M485">
        <v>98</v>
      </c>
      <c r="N485">
        <v>6652</v>
      </c>
      <c r="O485">
        <v>50</v>
      </c>
      <c r="P485" t="s">
        <v>21</v>
      </c>
      <c r="Q485" t="str">
        <f>_xlfn.IFS(OR(MTA_Daily_Ridership[[#This Row],[Day Name]]="Saturday",MTA_Daily_Ridership[[#This Row],[Day Name]]="Sunday"),"Weekend",TRUE,"Weekday")</f>
        <v>Weekday</v>
      </c>
      <c r="R4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6150032</v>
      </c>
      <c r="S485" s="9">
        <f>(MTA_Daily_Ridership[[#This Row],[Subways: % of Comparable Pre-Pandemic Day]]-100)/100</f>
        <v>-0.33</v>
      </c>
      <c r="T485">
        <f>MTA_Daily_Ridership[[#This Row],[Subways: Total Estimated Ridership]]/MTA_Daily_Ridership[[#This Row],[Bridges and Tunnels: Total Traffic]]</f>
        <v>3.605002765720954</v>
      </c>
    </row>
    <row r="486" spans="1:20" x14ac:dyDescent="0.25">
      <c r="A486" s="1">
        <v>45165</v>
      </c>
      <c r="B486">
        <v>1909806</v>
      </c>
      <c r="C486">
        <v>80</v>
      </c>
      <c r="D486">
        <v>702984</v>
      </c>
      <c r="E486">
        <v>64</v>
      </c>
      <c r="F486">
        <v>106913</v>
      </c>
      <c r="G486">
        <v>103</v>
      </c>
      <c r="H486">
        <v>85878</v>
      </c>
      <c r="I486">
        <v>83</v>
      </c>
      <c r="J486">
        <v>18022</v>
      </c>
      <c r="K486">
        <v>100</v>
      </c>
      <c r="L486">
        <v>943519</v>
      </c>
      <c r="M486">
        <v>103</v>
      </c>
      <c r="N486">
        <v>2088</v>
      </c>
      <c r="O486">
        <v>58</v>
      </c>
      <c r="P486" t="s">
        <v>27</v>
      </c>
      <c r="Q486" t="str">
        <f>_xlfn.IFS(OR(MTA_Daily_Ridership[[#This Row],[Day Name]]="Saturday",MTA_Daily_Ridership[[#This Row],[Day Name]]="Sunday"),"Weekend",TRUE,"Weekday")</f>
        <v>Weekend</v>
      </c>
      <c r="R4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3769210</v>
      </c>
      <c r="S486" s="9">
        <f>(MTA_Daily_Ridership[[#This Row],[Subways: % of Comparable Pre-Pandemic Day]]-100)/100</f>
        <v>-0.2</v>
      </c>
      <c r="T486">
        <f>MTA_Daily_Ridership[[#This Row],[Subways: Total Estimated Ridership]]/MTA_Daily_Ridership[[#This Row],[Bridges and Tunnels: Total Traffic]]</f>
        <v>2.0241309395995204</v>
      </c>
    </row>
    <row r="487" spans="1:20" x14ac:dyDescent="0.25">
      <c r="A487" s="1">
        <v>45167</v>
      </c>
      <c r="B487">
        <v>3401088</v>
      </c>
      <c r="C487">
        <v>66</v>
      </c>
      <c r="D487">
        <v>1284953</v>
      </c>
      <c r="E487">
        <v>64</v>
      </c>
      <c r="F487">
        <v>235092</v>
      </c>
      <c r="G487">
        <v>75</v>
      </c>
      <c r="H487">
        <v>189077</v>
      </c>
      <c r="I487">
        <v>69</v>
      </c>
      <c r="J487">
        <v>28250</v>
      </c>
      <c r="K487">
        <v>101</v>
      </c>
      <c r="L487">
        <v>930248</v>
      </c>
      <c r="M487">
        <v>96</v>
      </c>
      <c r="N487">
        <v>6677</v>
      </c>
      <c r="O487">
        <v>50</v>
      </c>
      <c r="P487" t="s">
        <v>23</v>
      </c>
      <c r="Q487" t="str">
        <f>_xlfn.IFS(OR(MTA_Daily_Ridership[[#This Row],[Day Name]]="Saturday",MTA_Daily_Ridership[[#This Row],[Day Name]]="Sunday"),"Weekend",TRUE,"Weekday")</f>
        <v>Weekday</v>
      </c>
      <c r="R4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6075385</v>
      </c>
      <c r="S487" s="9">
        <f>(MTA_Daily_Ridership[[#This Row],[Subways: % of Comparable Pre-Pandemic Day]]-100)/100</f>
        <v>-0.34</v>
      </c>
      <c r="T487">
        <f>MTA_Daily_Ridership[[#This Row],[Subways: Total Estimated Ridership]]/MTA_Daily_Ridership[[#This Row],[Bridges and Tunnels: Total Traffic]]</f>
        <v>3.6561089085921172</v>
      </c>
    </row>
    <row r="488" spans="1:20" x14ac:dyDescent="0.25">
      <c r="A488" s="1">
        <v>45182</v>
      </c>
      <c r="B488">
        <v>3938516</v>
      </c>
      <c r="C488">
        <v>68</v>
      </c>
      <c r="D488">
        <v>1482320</v>
      </c>
      <c r="E488">
        <v>64</v>
      </c>
      <c r="F488">
        <v>229765</v>
      </c>
      <c r="G488">
        <v>70</v>
      </c>
      <c r="H488">
        <v>210001</v>
      </c>
      <c r="I488">
        <v>73</v>
      </c>
      <c r="J488">
        <v>31900</v>
      </c>
      <c r="K488">
        <v>107</v>
      </c>
      <c r="L488">
        <v>936338</v>
      </c>
      <c r="M488">
        <v>98</v>
      </c>
      <c r="N488">
        <v>7787</v>
      </c>
      <c r="O488">
        <v>46</v>
      </c>
      <c r="P488" t="s">
        <v>21</v>
      </c>
      <c r="Q488" t="str">
        <f>_xlfn.IFS(OR(MTA_Daily_Ridership[[#This Row],[Day Name]]="Saturday",MTA_Daily_Ridership[[#This Row],[Day Name]]="Sunday"),"Weekend",TRUE,"Weekday")</f>
        <v>Weekday</v>
      </c>
      <c r="R4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6836627</v>
      </c>
      <c r="S488" s="9">
        <f>(MTA_Daily_Ridership[[#This Row],[Subways: % of Comparable Pre-Pandemic Day]]-100)/100</f>
        <v>-0.32</v>
      </c>
      <c r="T488">
        <f>MTA_Daily_Ridership[[#This Row],[Subways: Total Estimated Ridership]]/MTA_Daily_Ridership[[#This Row],[Bridges and Tunnels: Total Traffic]]</f>
        <v>4.2062972986250688</v>
      </c>
    </row>
    <row r="489" spans="1:20" x14ac:dyDescent="0.25">
      <c r="A489" s="1">
        <v>45188</v>
      </c>
      <c r="B489">
        <v>4140301</v>
      </c>
      <c r="C489">
        <v>72</v>
      </c>
      <c r="D489">
        <v>1480863</v>
      </c>
      <c r="E489">
        <v>64</v>
      </c>
      <c r="F489">
        <v>241135</v>
      </c>
      <c r="G489">
        <v>74</v>
      </c>
      <c r="H489">
        <v>224426</v>
      </c>
      <c r="I489">
        <v>78</v>
      </c>
      <c r="J489">
        <v>31109</v>
      </c>
      <c r="K489">
        <v>105</v>
      </c>
      <c r="L489">
        <v>934708</v>
      </c>
      <c r="M489">
        <v>98</v>
      </c>
      <c r="N489">
        <v>8652</v>
      </c>
      <c r="O489">
        <v>51</v>
      </c>
      <c r="P489" t="s">
        <v>23</v>
      </c>
      <c r="Q489" t="str">
        <f>_xlfn.IFS(OR(MTA_Daily_Ridership[[#This Row],[Day Name]]="Saturday",MTA_Daily_Ridership[[#This Row],[Day Name]]="Sunday"),"Weekend",TRUE,"Weekday")</f>
        <v>Weekday</v>
      </c>
      <c r="R4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7061194</v>
      </c>
      <c r="S489" s="9">
        <f>(MTA_Daily_Ridership[[#This Row],[Subways: % of Comparable Pre-Pandemic Day]]-100)/100</f>
        <v>-0.28000000000000003</v>
      </c>
      <c r="T489">
        <f>MTA_Daily_Ridership[[#This Row],[Subways: Total Estimated Ridership]]/MTA_Daily_Ridership[[#This Row],[Bridges and Tunnels: Total Traffic]]</f>
        <v>4.4295127462266288</v>
      </c>
    </row>
    <row r="490" spans="1:20" x14ac:dyDescent="0.25">
      <c r="A490" s="1">
        <v>45189</v>
      </c>
      <c r="B490">
        <v>4179861</v>
      </c>
      <c r="C490">
        <v>72</v>
      </c>
      <c r="D490">
        <v>1478618</v>
      </c>
      <c r="E490">
        <v>64</v>
      </c>
      <c r="F490">
        <v>242203</v>
      </c>
      <c r="G490">
        <v>74</v>
      </c>
      <c r="H490">
        <v>219540</v>
      </c>
      <c r="I490">
        <v>76</v>
      </c>
      <c r="J490">
        <v>32181</v>
      </c>
      <c r="K490">
        <v>108</v>
      </c>
      <c r="L490">
        <v>958671</v>
      </c>
      <c r="M490">
        <v>101</v>
      </c>
      <c r="N490">
        <v>8671</v>
      </c>
      <c r="O490">
        <v>51</v>
      </c>
      <c r="P490" t="s">
        <v>21</v>
      </c>
      <c r="Q490" t="str">
        <f>_xlfn.IFS(OR(MTA_Daily_Ridership[[#This Row],[Day Name]]="Saturday",MTA_Daily_Ridership[[#This Row],[Day Name]]="Sunday"),"Weekend",TRUE,"Weekday")</f>
        <v>Weekday</v>
      </c>
      <c r="R4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7119745</v>
      </c>
      <c r="S490" s="9">
        <f>(MTA_Daily_Ridership[[#This Row],[Subways: % of Comparable Pre-Pandemic Day]]-100)/100</f>
        <v>-0.28000000000000003</v>
      </c>
      <c r="T490">
        <f>MTA_Daily_Ridership[[#This Row],[Subways: Total Estimated Ridership]]/MTA_Daily_Ridership[[#This Row],[Bridges and Tunnels: Total Traffic]]</f>
        <v>4.3600578300584871</v>
      </c>
    </row>
    <row r="491" spans="1:20" x14ac:dyDescent="0.25">
      <c r="A491" s="1">
        <v>45190</v>
      </c>
      <c r="B491">
        <v>4139288</v>
      </c>
      <c r="C491">
        <v>72</v>
      </c>
      <c r="D491">
        <v>1478606</v>
      </c>
      <c r="E491">
        <v>64</v>
      </c>
      <c r="F491">
        <v>232409</v>
      </c>
      <c r="G491">
        <v>71</v>
      </c>
      <c r="H491">
        <v>211375</v>
      </c>
      <c r="I491">
        <v>73</v>
      </c>
      <c r="J491">
        <v>31455</v>
      </c>
      <c r="K491">
        <v>106</v>
      </c>
      <c r="L491">
        <v>978561</v>
      </c>
      <c r="M491">
        <v>103</v>
      </c>
      <c r="N491">
        <v>8554</v>
      </c>
      <c r="O491">
        <v>50</v>
      </c>
      <c r="P491" t="s">
        <v>22</v>
      </c>
      <c r="Q491" t="str">
        <f>_xlfn.IFS(OR(MTA_Daily_Ridership[[#This Row],[Day Name]]="Saturday",MTA_Daily_Ridership[[#This Row],[Day Name]]="Sunday"),"Weekend",TRUE,"Weekday")</f>
        <v>Weekday</v>
      </c>
      <c r="R4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7080248</v>
      </c>
      <c r="S491" s="9">
        <f>(MTA_Daily_Ridership[[#This Row],[Subways: % of Comparable Pre-Pandemic Day]]-100)/100</f>
        <v>-0.28000000000000003</v>
      </c>
      <c r="T491">
        <f>MTA_Daily_Ridership[[#This Row],[Subways: Total Estimated Ridership]]/MTA_Daily_Ridership[[#This Row],[Bridges and Tunnels: Total Traffic]]</f>
        <v>4.2299744216252231</v>
      </c>
    </row>
    <row r="492" spans="1:20" x14ac:dyDescent="0.25">
      <c r="A492" s="1">
        <v>45210</v>
      </c>
      <c r="B492">
        <v>4056504</v>
      </c>
      <c r="C492">
        <v>71</v>
      </c>
      <c r="D492">
        <v>1451764</v>
      </c>
      <c r="E492">
        <v>64</v>
      </c>
      <c r="F492">
        <v>236033</v>
      </c>
      <c r="G492">
        <v>75</v>
      </c>
      <c r="H492">
        <v>214437</v>
      </c>
      <c r="I492">
        <v>74</v>
      </c>
      <c r="J492">
        <v>33382</v>
      </c>
      <c r="K492">
        <v>112</v>
      </c>
      <c r="L492">
        <v>950384</v>
      </c>
      <c r="M492">
        <v>102</v>
      </c>
      <c r="N492">
        <v>8630</v>
      </c>
      <c r="O492">
        <v>48</v>
      </c>
      <c r="P492" t="s">
        <v>21</v>
      </c>
      <c r="Q492" t="str">
        <f>_xlfn.IFS(OR(MTA_Daily_Ridership[[#This Row],[Day Name]]="Saturday",MTA_Daily_Ridership[[#This Row],[Day Name]]="Sunday"),"Weekend",TRUE,"Weekday")</f>
        <v>Weekday</v>
      </c>
      <c r="R4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6951134</v>
      </c>
      <c r="S492" s="9">
        <f>(MTA_Daily_Ridership[[#This Row],[Subways: % of Comparable Pre-Pandemic Day]]-100)/100</f>
        <v>-0.28999999999999998</v>
      </c>
      <c r="T492">
        <f>MTA_Daily_Ridership[[#This Row],[Subways: Total Estimated Ridership]]/MTA_Daily_Ridership[[#This Row],[Bridges and Tunnels: Total Traffic]]</f>
        <v>4.2682789272546673</v>
      </c>
    </row>
    <row r="493" spans="1:20" x14ac:dyDescent="0.25">
      <c r="A493" s="1">
        <v>45211</v>
      </c>
      <c r="B493">
        <v>4104598</v>
      </c>
      <c r="C493">
        <v>71</v>
      </c>
      <c r="D493">
        <v>1436967</v>
      </c>
      <c r="E493">
        <v>64</v>
      </c>
      <c r="F493">
        <v>248974</v>
      </c>
      <c r="G493">
        <v>79</v>
      </c>
      <c r="H493">
        <v>215284</v>
      </c>
      <c r="I493">
        <v>74</v>
      </c>
      <c r="J493">
        <v>32865</v>
      </c>
      <c r="K493">
        <v>110</v>
      </c>
      <c r="L493">
        <v>988904</v>
      </c>
      <c r="M493">
        <v>107</v>
      </c>
      <c r="N493">
        <v>8255</v>
      </c>
      <c r="O493">
        <v>46</v>
      </c>
      <c r="P493" t="s">
        <v>22</v>
      </c>
      <c r="Q493" t="str">
        <f>_xlfn.IFS(OR(MTA_Daily_Ridership[[#This Row],[Day Name]]="Saturday",MTA_Daily_Ridership[[#This Row],[Day Name]]="Sunday"),"Weekend",TRUE,"Weekday")</f>
        <v>Weekday</v>
      </c>
      <c r="R4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7035847</v>
      </c>
      <c r="S493" s="9">
        <f>(MTA_Daily_Ridership[[#This Row],[Subways: % of Comparable Pre-Pandemic Day]]-100)/100</f>
        <v>-0.28999999999999998</v>
      </c>
      <c r="T493">
        <f>MTA_Daily_Ridership[[#This Row],[Subways: Total Estimated Ridership]]/MTA_Daily_Ridership[[#This Row],[Bridges and Tunnels: Total Traffic]]</f>
        <v>4.1506536529329443</v>
      </c>
    </row>
    <row r="494" spans="1:20" x14ac:dyDescent="0.25">
      <c r="A494" s="1">
        <v>45216</v>
      </c>
      <c r="B494">
        <v>4021342</v>
      </c>
      <c r="C494">
        <v>70</v>
      </c>
      <c r="D494">
        <v>1439468</v>
      </c>
      <c r="E494">
        <v>64</v>
      </c>
      <c r="F494">
        <v>243917</v>
      </c>
      <c r="G494">
        <v>78</v>
      </c>
      <c r="H494">
        <v>222110</v>
      </c>
      <c r="I494">
        <v>76</v>
      </c>
      <c r="J494">
        <v>31921</v>
      </c>
      <c r="K494">
        <v>107</v>
      </c>
      <c r="L494">
        <v>944335</v>
      </c>
      <c r="M494">
        <v>102</v>
      </c>
      <c r="N494">
        <v>8354</v>
      </c>
      <c r="O494">
        <v>47</v>
      </c>
      <c r="P494" t="s">
        <v>23</v>
      </c>
      <c r="Q494" t="str">
        <f>_xlfn.IFS(OR(MTA_Daily_Ridership[[#This Row],[Day Name]]="Saturday",MTA_Daily_Ridership[[#This Row],[Day Name]]="Sunday"),"Weekend",TRUE,"Weekday")</f>
        <v>Weekday</v>
      </c>
      <c r="R4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6911447</v>
      </c>
      <c r="S494" s="9">
        <f>(MTA_Daily_Ridership[[#This Row],[Subways: % of Comparable Pre-Pandemic Day]]-100)/100</f>
        <v>-0.3</v>
      </c>
      <c r="T494">
        <f>MTA_Daily_Ridership[[#This Row],[Subways: Total Estimated Ridership]]/MTA_Daily_Ridership[[#This Row],[Bridges and Tunnels: Total Traffic]]</f>
        <v>4.2583850010854203</v>
      </c>
    </row>
    <row r="495" spans="1:20" x14ac:dyDescent="0.25">
      <c r="A495" s="1">
        <v>45217</v>
      </c>
      <c r="B495">
        <v>4074460</v>
      </c>
      <c r="C495">
        <v>71</v>
      </c>
      <c r="D495">
        <v>1440292</v>
      </c>
      <c r="E495">
        <v>64</v>
      </c>
      <c r="F495">
        <v>236072</v>
      </c>
      <c r="G495">
        <v>75</v>
      </c>
      <c r="H495">
        <v>213952</v>
      </c>
      <c r="I495">
        <v>74</v>
      </c>
      <c r="J495">
        <v>33615</v>
      </c>
      <c r="K495">
        <v>113</v>
      </c>
      <c r="L495">
        <v>948559</v>
      </c>
      <c r="M495">
        <v>102</v>
      </c>
      <c r="N495">
        <v>8356</v>
      </c>
      <c r="O495">
        <v>47</v>
      </c>
      <c r="P495" t="s">
        <v>21</v>
      </c>
      <c r="Q495" t="str">
        <f>_xlfn.IFS(OR(MTA_Daily_Ridership[[#This Row],[Day Name]]="Saturday",MTA_Daily_Ridership[[#This Row],[Day Name]]="Sunday"),"Weekend",TRUE,"Weekday")</f>
        <v>Weekday</v>
      </c>
      <c r="R4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6955306</v>
      </c>
      <c r="S495" s="9">
        <f>(MTA_Daily_Ridership[[#This Row],[Subways: % of Comparable Pre-Pandemic Day]]-100)/100</f>
        <v>-0.28999999999999998</v>
      </c>
      <c r="T495">
        <f>MTA_Daily_Ridership[[#This Row],[Subways: Total Estimated Ridership]]/MTA_Daily_Ridership[[#This Row],[Bridges and Tunnels: Total Traffic]]</f>
        <v>4.2954207381934069</v>
      </c>
    </row>
    <row r="496" spans="1:20" x14ac:dyDescent="0.25">
      <c r="A496" s="1">
        <v>45218</v>
      </c>
      <c r="B496">
        <v>4121563</v>
      </c>
      <c r="C496">
        <v>72</v>
      </c>
      <c r="D496">
        <v>1440111</v>
      </c>
      <c r="E496">
        <v>64</v>
      </c>
      <c r="F496">
        <v>234999</v>
      </c>
      <c r="G496">
        <v>75</v>
      </c>
      <c r="H496">
        <v>212946</v>
      </c>
      <c r="I496">
        <v>73</v>
      </c>
      <c r="J496">
        <v>32909</v>
      </c>
      <c r="K496">
        <v>111</v>
      </c>
      <c r="L496">
        <v>986310</v>
      </c>
      <c r="M496">
        <v>106</v>
      </c>
      <c r="N496">
        <v>8148</v>
      </c>
      <c r="O496">
        <v>46</v>
      </c>
      <c r="P496" t="s">
        <v>22</v>
      </c>
      <c r="Q496" t="str">
        <f>_xlfn.IFS(OR(MTA_Daily_Ridership[[#This Row],[Day Name]]="Saturday",MTA_Daily_Ridership[[#This Row],[Day Name]]="Sunday"),"Weekend",TRUE,"Weekday")</f>
        <v>Weekday</v>
      </c>
      <c r="R4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7036986</v>
      </c>
      <c r="S496" s="9">
        <f>(MTA_Daily_Ridership[[#This Row],[Subways: % of Comparable Pre-Pandemic Day]]-100)/100</f>
        <v>-0.28000000000000003</v>
      </c>
      <c r="T496">
        <f>MTA_Daily_Ridership[[#This Row],[Subways: Total Estimated Ridership]]/MTA_Daily_Ridership[[#This Row],[Bridges and Tunnels: Total Traffic]]</f>
        <v>4.1787703663148505</v>
      </c>
    </row>
    <row r="497" spans="1:20" x14ac:dyDescent="0.25">
      <c r="A497" s="1">
        <v>45224</v>
      </c>
      <c r="B497">
        <v>4120011</v>
      </c>
      <c r="C497">
        <v>72</v>
      </c>
      <c r="D497">
        <v>1443766</v>
      </c>
      <c r="E497">
        <v>64</v>
      </c>
      <c r="F497">
        <v>237292</v>
      </c>
      <c r="G497">
        <v>75</v>
      </c>
      <c r="H497">
        <v>217420</v>
      </c>
      <c r="I497">
        <v>75</v>
      </c>
      <c r="J497">
        <v>32821</v>
      </c>
      <c r="K497">
        <v>110</v>
      </c>
      <c r="L497">
        <v>947018</v>
      </c>
      <c r="M497">
        <v>102</v>
      </c>
      <c r="N497">
        <v>8368</v>
      </c>
      <c r="O497">
        <v>47</v>
      </c>
      <c r="P497" t="s">
        <v>21</v>
      </c>
      <c r="Q497" t="str">
        <f>_xlfn.IFS(OR(MTA_Daily_Ridership[[#This Row],[Day Name]]="Saturday",MTA_Daily_Ridership[[#This Row],[Day Name]]="Sunday"),"Weekend",TRUE,"Weekday")</f>
        <v>Weekday</v>
      </c>
      <c r="R4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7006696</v>
      </c>
      <c r="S497" s="9">
        <f>(MTA_Daily_Ridership[[#This Row],[Subways: % of Comparable Pre-Pandemic Day]]-100)/100</f>
        <v>-0.28000000000000003</v>
      </c>
      <c r="T497">
        <f>MTA_Daily_Ridership[[#This Row],[Subways: Total Estimated Ridership]]/MTA_Daily_Ridership[[#This Row],[Bridges and Tunnels: Total Traffic]]</f>
        <v>4.3505097052009569</v>
      </c>
    </row>
    <row r="498" spans="1:20" x14ac:dyDescent="0.25">
      <c r="A498" s="1">
        <v>45238</v>
      </c>
      <c r="B498">
        <v>4066029</v>
      </c>
      <c r="C498">
        <v>72</v>
      </c>
      <c r="D498">
        <v>1401268</v>
      </c>
      <c r="E498">
        <v>64</v>
      </c>
      <c r="F498">
        <v>238727</v>
      </c>
      <c r="G498">
        <v>73</v>
      </c>
      <c r="H498">
        <v>213738</v>
      </c>
      <c r="I498">
        <v>75</v>
      </c>
      <c r="J498">
        <v>33515</v>
      </c>
      <c r="K498">
        <v>107</v>
      </c>
      <c r="L498">
        <v>937630</v>
      </c>
      <c r="M498">
        <v>99</v>
      </c>
      <c r="N498">
        <v>8306</v>
      </c>
      <c r="O498">
        <v>49</v>
      </c>
      <c r="P498" t="s">
        <v>21</v>
      </c>
      <c r="Q498" t="str">
        <f>_xlfn.IFS(OR(MTA_Daily_Ridership[[#This Row],[Day Name]]="Saturday",MTA_Daily_Ridership[[#This Row],[Day Name]]="Sunday"),"Weekend",TRUE,"Weekday")</f>
        <v>Weekday</v>
      </c>
      <c r="R4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6899213</v>
      </c>
      <c r="S498" s="9">
        <f>(MTA_Daily_Ridership[[#This Row],[Subways: % of Comparable Pre-Pandemic Day]]-100)/100</f>
        <v>-0.28000000000000003</v>
      </c>
      <c r="T498">
        <f>MTA_Daily_Ridership[[#This Row],[Subways: Total Estimated Ridership]]/MTA_Daily_Ridership[[#This Row],[Bridges and Tunnels: Total Traffic]]</f>
        <v>4.3364962725168779</v>
      </c>
    </row>
    <row r="499" spans="1:20" x14ac:dyDescent="0.25">
      <c r="A499" s="1">
        <v>45242</v>
      </c>
      <c r="B499">
        <v>1947270</v>
      </c>
      <c r="C499">
        <v>77</v>
      </c>
      <c r="D499">
        <v>642431</v>
      </c>
      <c r="E499">
        <v>64</v>
      </c>
      <c r="F499">
        <v>99171</v>
      </c>
      <c r="G499">
        <v>105</v>
      </c>
      <c r="H499">
        <v>91623</v>
      </c>
      <c r="I499">
        <v>88</v>
      </c>
      <c r="J499">
        <v>19187</v>
      </c>
      <c r="K499">
        <v>102</v>
      </c>
      <c r="L499">
        <v>891716</v>
      </c>
      <c r="M499">
        <v>108</v>
      </c>
      <c r="N499">
        <v>1958</v>
      </c>
      <c r="O499">
        <v>64</v>
      </c>
      <c r="P499" t="s">
        <v>27</v>
      </c>
      <c r="Q499" t="str">
        <f>_xlfn.IFS(OR(MTA_Daily_Ridership[[#This Row],[Day Name]]="Saturday",MTA_Daily_Ridership[[#This Row],[Day Name]]="Sunday"),"Weekend",TRUE,"Weekday")</f>
        <v>Weekend</v>
      </c>
      <c r="R4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3693356</v>
      </c>
      <c r="S499" s="9">
        <f>(MTA_Daily_Ridership[[#This Row],[Subways: % of Comparable Pre-Pandemic Day]]-100)/100</f>
        <v>-0.23</v>
      </c>
      <c r="T499">
        <f>MTA_Daily_Ridership[[#This Row],[Subways: Total Estimated Ridership]]/MTA_Daily_Ridership[[#This Row],[Bridges and Tunnels: Total Traffic]]</f>
        <v>2.1837333859659354</v>
      </c>
    </row>
    <row r="500" spans="1:20" x14ac:dyDescent="0.25">
      <c r="A500" s="1">
        <v>45246</v>
      </c>
      <c r="B500">
        <v>4048862</v>
      </c>
      <c r="C500">
        <v>72</v>
      </c>
      <c r="D500">
        <v>1391273</v>
      </c>
      <c r="E500">
        <v>64</v>
      </c>
      <c r="F500">
        <v>235070</v>
      </c>
      <c r="G500">
        <v>72</v>
      </c>
      <c r="H500">
        <v>207671</v>
      </c>
      <c r="I500">
        <v>73</v>
      </c>
      <c r="J500">
        <v>34102</v>
      </c>
      <c r="K500">
        <v>109</v>
      </c>
      <c r="L500">
        <v>978274</v>
      </c>
      <c r="M500">
        <v>104</v>
      </c>
      <c r="N500">
        <v>8010</v>
      </c>
      <c r="O500">
        <v>47</v>
      </c>
      <c r="P500" t="s">
        <v>22</v>
      </c>
      <c r="Q500" t="str">
        <f>_xlfn.IFS(OR(MTA_Daily_Ridership[[#This Row],[Day Name]]="Saturday",MTA_Daily_Ridership[[#This Row],[Day Name]]="Sunday"),"Weekend",TRUE,"Weekday")</f>
        <v>Weekday</v>
      </c>
      <c r="R5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6903262</v>
      </c>
      <c r="S500" s="9">
        <f>(MTA_Daily_Ridership[[#This Row],[Subways: % of Comparable Pre-Pandemic Day]]-100)/100</f>
        <v>-0.28000000000000003</v>
      </c>
      <c r="T500">
        <f>MTA_Daily_Ridership[[#This Row],[Subways: Total Estimated Ridership]]/MTA_Daily_Ridership[[#This Row],[Bridges and Tunnels: Total Traffic]]</f>
        <v>4.1387811594706596</v>
      </c>
    </row>
    <row r="501" spans="1:20" x14ac:dyDescent="0.25">
      <c r="A501" s="1">
        <v>45276</v>
      </c>
      <c r="B501">
        <v>2866544</v>
      </c>
      <c r="C501">
        <v>86</v>
      </c>
      <c r="D501">
        <v>814457</v>
      </c>
      <c r="E501">
        <v>64</v>
      </c>
      <c r="F501">
        <v>149340</v>
      </c>
      <c r="G501">
        <v>117</v>
      </c>
      <c r="H501">
        <v>149013</v>
      </c>
      <c r="I501">
        <v>95</v>
      </c>
      <c r="J501">
        <v>20483</v>
      </c>
      <c r="K501">
        <v>119</v>
      </c>
      <c r="L501">
        <v>972314</v>
      </c>
      <c r="M501">
        <v>110</v>
      </c>
      <c r="N501">
        <v>3085</v>
      </c>
      <c r="O501">
        <v>62</v>
      </c>
      <c r="P501" t="s">
        <v>26</v>
      </c>
      <c r="Q501" t="str">
        <f>_xlfn.IFS(OR(MTA_Daily_Ridership[[#This Row],[Day Name]]="Saturday",MTA_Daily_Ridership[[#This Row],[Day Name]]="Sunday"),"Weekend",TRUE,"Weekday")</f>
        <v>Weekend</v>
      </c>
      <c r="R5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4975236</v>
      </c>
      <c r="S501" s="9">
        <f>(MTA_Daily_Ridership[[#This Row],[Subways: % of Comparable Pre-Pandemic Day]]-100)/100</f>
        <v>-0.14000000000000001</v>
      </c>
      <c r="T501">
        <f>MTA_Daily_Ridership[[#This Row],[Subways: Total Estimated Ridership]]/MTA_Daily_Ridership[[#This Row],[Bridges and Tunnels: Total Traffic]]</f>
        <v>2.9481669501827601</v>
      </c>
    </row>
    <row r="502" spans="1:20" x14ac:dyDescent="0.25">
      <c r="A502" s="1">
        <v>45279</v>
      </c>
      <c r="B502">
        <v>3912934</v>
      </c>
      <c r="C502">
        <v>73</v>
      </c>
      <c r="D502">
        <v>1275002</v>
      </c>
      <c r="E502">
        <v>64</v>
      </c>
      <c r="F502">
        <v>244031</v>
      </c>
      <c r="G502">
        <v>77</v>
      </c>
      <c r="H502">
        <v>213625</v>
      </c>
      <c r="I502">
        <v>77</v>
      </c>
      <c r="J502">
        <v>32542</v>
      </c>
      <c r="K502">
        <v>112</v>
      </c>
      <c r="L502">
        <v>946648</v>
      </c>
      <c r="M502">
        <v>107</v>
      </c>
      <c r="N502">
        <v>7555</v>
      </c>
      <c r="O502">
        <v>48</v>
      </c>
      <c r="P502" t="s">
        <v>23</v>
      </c>
      <c r="Q502" t="str">
        <f>_xlfn.IFS(OR(MTA_Daily_Ridership[[#This Row],[Day Name]]="Saturday",MTA_Daily_Ridership[[#This Row],[Day Name]]="Sunday"),"Weekend",TRUE,"Weekday")</f>
        <v>Weekday</v>
      </c>
      <c r="R5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6632337</v>
      </c>
      <c r="S502" s="9">
        <f>(MTA_Daily_Ridership[[#This Row],[Subways: % of Comparable Pre-Pandemic Day]]-100)/100</f>
        <v>-0.27</v>
      </c>
      <c r="T502">
        <f>MTA_Daily_Ridership[[#This Row],[Subways: Total Estimated Ridership]]/MTA_Daily_Ridership[[#This Row],[Bridges and Tunnels: Total Traffic]]</f>
        <v>4.133462490809678</v>
      </c>
    </row>
    <row r="503" spans="1:20" x14ac:dyDescent="0.25">
      <c r="A503" s="1">
        <v>45305</v>
      </c>
      <c r="B503">
        <v>1743556</v>
      </c>
      <c r="C503">
        <v>83</v>
      </c>
      <c r="D503">
        <v>588809</v>
      </c>
      <c r="E503">
        <v>64</v>
      </c>
      <c r="F503">
        <v>85521</v>
      </c>
      <c r="G503">
        <v>103</v>
      </c>
      <c r="H503">
        <v>78197</v>
      </c>
      <c r="I503">
        <v>86</v>
      </c>
      <c r="J503">
        <v>18588</v>
      </c>
      <c r="K503">
        <v>138</v>
      </c>
      <c r="L503">
        <v>750002</v>
      </c>
      <c r="M503">
        <v>110</v>
      </c>
      <c r="N503">
        <v>1745</v>
      </c>
      <c r="O503">
        <v>64</v>
      </c>
      <c r="P503" t="s">
        <v>27</v>
      </c>
      <c r="Q503" t="str">
        <f>_xlfn.IFS(OR(MTA_Daily_Ridership[[#This Row],[Day Name]]="Saturday",MTA_Daily_Ridership[[#This Row],[Day Name]]="Sunday"),"Weekend",TRUE,"Weekday")</f>
        <v>Weekend</v>
      </c>
      <c r="R5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3266418</v>
      </c>
      <c r="S503" s="9">
        <f>(MTA_Daily_Ridership[[#This Row],[Subways: % of Comparable Pre-Pandemic Day]]-100)/100</f>
        <v>-0.17</v>
      </c>
      <c r="T503">
        <f>MTA_Daily_Ridership[[#This Row],[Subways: Total Estimated Ridership]]/MTA_Daily_Ridership[[#This Row],[Bridges and Tunnels: Total Traffic]]</f>
        <v>2.3247351340396425</v>
      </c>
    </row>
    <row r="504" spans="1:20" x14ac:dyDescent="0.25">
      <c r="A504" s="1">
        <v>45325</v>
      </c>
      <c r="B504">
        <v>2324038</v>
      </c>
      <c r="C504">
        <v>81</v>
      </c>
      <c r="D504">
        <v>808103</v>
      </c>
      <c r="E504">
        <v>64</v>
      </c>
      <c r="F504">
        <v>113576</v>
      </c>
      <c r="G504">
        <v>121</v>
      </c>
      <c r="H504">
        <v>102310</v>
      </c>
      <c r="I504">
        <v>78</v>
      </c>
      <c r="J504">
        <v>20070</v>
      </c>
      <c r="K504">
        <v>123</v>
      </c>
      <c r="L504">
        <v>845878</v>
      </c>
      <c r="M504">
        <v>102</v>
      </c>
      <c r="N504">
        <v>2357</v>
      </c>
      <c r="O504">
        <v>55</v>
      </c>
      <c r="P504" t="s">
        <v>26</v>
      </c>
      <c r="Q504" t="str">
        <f>_xlfn.IFS(OR(MTA_Daily_Ridership[[#This Row],[Day Name]]="Saturday",MTA_Daily_Ridership[[#This Row],[Day Name]]="Sunday"),"Weekend",TRUE,"Weekday")</f>
        <v>Weekend</v>
      </c>
      <c r="R5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4216332</v>
      </c>
      <c r="S504" s="9">
        <f>(MTA_Daily_Ridership[[#This Row],[Subways: % of Comparable Pre-Pandemic Day]]-100)/100</f>
        <v>-0.19</v>
      </c>
      <c r="T504">
        <f>MTA_Daily_Ridership[[#This Row],[Subways: Total Estimated Ridership]]/MTA_Daily_Ridership[[#This Row],[Bridges and Tunnels: Total Traffic]]</f>
        <v>2.7474860440867359</v>
      </c>
    </row>
    <row r="505" spans="1:20" x14ac:dyDescent="0.25">
      <c r="A505" s="1">
        <v>45326</v>
      </c>
      <c r="B505">
        <v>1742107</v>
      </c>
      <c r="C505">
        <v>79</v>
      </c>
      <c r="D505">
        <v>626299</v>
      </c>
      <c r="E505">
        <v>64</v>
      </c>
      <c r="F505">
        <v>86327</v>
      </c>
      <c r="G505">
        <v>110</v>
      </c>
      <c r="H505">
        <v>77083</v>
      </c>
      <c r="I505">
        <v>85</v>
      </c>
      <c r="J505">
        <v>20480</v>
      </c>
      <c r="K505">
        <v>122</v>
      </c>
      <c r="L505">
        <v>790429</v>
      </c>
      <c r="M505">
        <v>105</v>
      </c>
      <c r="N505">
        <v>1746</v>
      </c>
      <c r="O505">
        <v>62</v>
      </c>
      <c r="P505" t="s">
        <v>27</v>
      </c>
      <c r="Q505" t="str">
        <f>_xlfn.IFS(OR(MTA_Daily_Ridership[[#This Row],[Day Name]]="Saturday",MTA_Daily_Ridership[[#This Row],[Day Name]]="Sunday"),"Weekend",TRUE,"Weekday")</f>
        <v>Weekend</v>
      </c>
      <c r="R5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3344471</v>
      </c>
      <c r="S505" s="9">
        <f>(MTA_Daily_Ridership[[#This Row],[Subways: % of Comparable Pre-Pandemic Day]]-100)/100</f>
        <v>-0.21</v>
      </c>
      <c r="T505">
        <f>MTA_Daily_Ridership[[#This Row],[Subways: Total Estimated Ridership]]/MTA_Daily_Ridership[[#This Row],[Bridges and Tunnels: Total Traffic]]</f>
        <v>2.2040018774614798</v>
      </c>
    </row>
    <row r="506" spans="1:20" x14ac:dyDescent="0.25">
      <c r="A506" s="1">
        <v>45333</v>
      </c>
      <c r="B506">
        <v>1774698</v>
      </c>
      <c r="C506">
        <v>81</v>
      </c>
      <c r="D506">
        <v>628400</v>
      </c>
      <c r="E506">
        <v>64</v>
      </c>
      <c r="F506">
        <v>83832</v>
      </c>
      <c r="G506">
        <v>107</v>
      </c>
      <c r="H506">
        <v>73614</v>
      </c>
      <c r="I506">
        <v>81</v>
      </c>
      <c r="J506">
        <v>20610</v>
      </c>
      <c r="K506">
        <v>122</v>
      </c>
      <c r="L506">
        <v>759996</v>
      </c>
      <c r="M506">
        <v>101</v>
      </c>
      <c r="N506">
        <v>1769</v>
      </c>
      <c r="O506">
        <v>63</v>
      </c>
      <c r="P506" t="s">
        <v>27</v>
      </c>
      <c r="Q506" t="str">
        <f>_xlfn.IFS(OR(MTA_Daily_Ridership[[#This Row],[Day Name]]="Saturday",MTA_Daily_Ridership[[#This Row],[Day Name]]="Sunday"),"Weekend",TRUE,"Weekday")</f>
        <v>Weekend</v>
      </c>
      <c r="R5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3342919</v>
      </c>
      <c r="S506" s="9">
        <f>(MTA_Daily_Ridership[[#This Row],[Subways: % of Comparable Pre-Pandemic Day]]-100)/100</f>
        <v>-0.19</v>
      </c>
      <c r="T506">
        <f>MTA_Daily_Ridership[[#This Row],[Subways: Total Estimated Ridership]]/MTA_Daily_Ridership[[#This Row],[Bridges and Tunnels: Total Traffic]]</f>
        <v>2.3351412375854608</v>
      </c>
    </row>
    <row r="507" spans="1:20" x14ac:dyDescent="0.25">
      <c r="A507" s="1">
        <v>45546</v>
      </c>
      <c r="B507">
        <v>4214707</v>
      </c>
      <c r="C507">
        <v>73</v>
      </c>
      <c r="D507">
        <v>1489570</v>
      </c>
      <c r="E507">
        <v>64</v>
      </c>
      <c r="F507">
        <v>263710</v>
      </c>
      <c r="G507">
        <v>81</v>
      </c>
      <c r="H507">
        <v>228252</v>
      </c>
      <c r="I507">
        <v>79</v>
      </c>
      <c r="J507">
        <v>39031</v>
      </c>
      <c r="K507">
        <v>131</v>
      </c>
      <c r="L507">
        <v>921770</v>
      </c>
      <c r="M507">
        <v>97</v>
      </c>
      <c r="N507">
        <v>9107</v>
      </c>
      <c r="O507">
        <v>53</v>
      </c>
      <c r="P507" t="s">
        <v>21</v>
      </c>
      <c r="Q507" t="str">
        <f>_xlfn.IFS(OR(MTA_Daily_Ridership[[#This Row],[Day Name]]="Saturday",MTA_Daily_Ridership[[#This Row],[Day Name]]="Sunday"),"Weekend",TRUE,"Weekday")</f>
        <v>Weekday</v>
      </c>
      <c r="R5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7166147</v>
      </c>
      <c r="S507" s="9">
        <f>(MTA_Daily_Ridership[[#This Row],[Subways: % of Comparable Pre-Pandemic Day]]-100)/100</f>
        <v>-0.27</v>
      </c>
      <c r="T507">
        <f>MTA_Daily_Ridership[[#This Row],[Subways: Total Estimated Ridership]]/MTA_Daily_Ridership[[#This Row],[Bridges and Tunnels: Total Traffic]]</f>
        <v>4.5724063486553046</v>
      </c>
    </row>
    <row r="508" spans="1:20" x14ac:dyDescent="0.25">
      <c r="A508" s="1">
        <v>45550</v>
      </c>
      <c r="B508">
        <v>2161737</v>
      </c>
      <c r="C508">
        <v>85</v>
      </c>
      <c r="D508">
        <v>705080</v>
      </c>
      <c r="E508">
        <v>64</v>
      </c>
      <c r="F508">
        <v>128174</v>
      </c>
      <c r="G508">
        <v>129</v>
      </c>
      <c r="H508">
        <v>118303</v>
      </c>
      <c r="I508">
        <v>113</v>
      </c>
      <c r="J508">
        <v>24154</v>
      </c>
      <c r="K508">
        <v>141</v>
      </c>
      <c r="L508">
        <v>946517</v>
      </c>
      <c r="M508">
        <v>107</v>
      </c>
      <c r="N508">
        <v>2605</v>
      </c>
      <c r="O508">
        <v>89</v>
      </c>
      <c r="P508" t="s">
        <v>27</v>
      </c>
      <c r="Q508" t="str">
        <f>_xlfn.IFS(OR(MTA_Daily_Ridership[[#This Row],[Day Name]]="Saturday",MTA_Daily_Ridership[[#This Row],[Day Name]]="Sunday"),"Weekend",TRUE,"Weekday")</f>
        <v>Weekend</v>
      </c>
      <c r="R5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4086570</v>
      </c>
      <c r="S508" s="9">
        <f>(MTA_Daily_Ridership[[#This Row],[Subways: % of Comparable Pre-Pandemic Day]]-100)/100</f>
        <v>-0.15</v>
      </c>
      <c r="T508">
        <f>MTA_Daily_Ridership[[#This Row],[Subways: Total Estimated Ridership]]/MTA_Daily_Ridership[[#This Row],[Bridges and Tunnels: Total Traffic]]</f>
        <v>2.2838860791723761</v>
      </c>
    </row>
    <row r="509" spans="1:20" x14ac:dyDescent="0.25">
      <c r="A509" s="1">
        <v>45560</v>
      </c>
      <c r="B509">
        <v>4335945</v>
      </c>
      <c r="C509">
        <v>75</v>
      </c>
      <c r="D509">
        <v>1487149</v>
      </c>
      <c r="E509">
        <v>64</v>
      </c>
      <c r="F509">
        <v>267471</v>
      </c>
      <c r="G509">
        <v>82</v>
      </c>
      <c r="H509">
        <v>236202</v>
      </c>
      <c r="I509">
        <v>82</v>
      </c>
      <c r="J509">
        <v>37829</v>
      </c>
      <c r="K509">
        <v>127</v>
      </c>
      <c r="L509">
        <v>935215</v>
      </c>
      <c r="M509">
        <v>98</v>
      </c>
      <c r="N509">
        <v>8904</v>
      </c>
      <c r="O509">
        <v>52</v>
      </c>
      <c r="P509" t="s">
        <v>21</v>
      </c>
      <c r="Q509" t="str">
        <f>_xlfn.IFS(OR(MTA_Daily_Ridership[[#This Row],[Day Name]]="Saturday",MTA_Daily_Ridership[[#This Row],[Day Name]]="Sunday"),"Weekend",TRUE,"Weekday")</f>
        <v>Weekday</v>
      </c>
      <c r="R5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7308715</v>
      </c>
      <c r="S509" s="9">
        <f>(MTA_Daily_Ridership[[#This Row],[Subways: % of Comparable Pre-Pandemic Day]]-100)/100</f>
        <v>-0.25</v>
      </c>
      <c r="T509">
        <f>MTA_Daily_Ridership[[#This Row],[Subways: Total Estimated Ridership]]/MTA_Daily_Ridership[[#This Row],[Bridges and Tunnels: Total Traffic]]</f>
        <v>4.6363082285891482</v>
      </c>
    </row>
    <row r="510" spans="1:20" x14ac:dyDescent="0.25">
      <c r="A510" s="1">
        <v>45565</v>
      </c>
      <c r="B510">
        <v>3849138</v>
      </c>
      <c r="C510">
        <v>67</v>
      </c>
      <c r="D510">
        <v>1486507</v>
      </c>
      <c r="E510">
        <v>64</v>
      </c>
      <c r="F510">
        <v>256547</v>
      </c>
      <c r="G510">
        <v>78</v>
      </c>
      <c r="H510">
        <v>217897</v>
      </c>
      <c r="I510">
        <v>76</v>
      </c>
      <c r="J510">
        <v>34701</v>
      </c>
      <c r="K510">
        <v>117</v>
      </c>
      <c r="L510">
        <v>924795</v>
      </c>
      <c r="M510">
        <v>97</v>
      </c>
      <c r="N510">
        <v>7845</v>
      </c>
      <c r="O510">
        <v>46</v>
      </c>
      <c r="P510" t="s">
        <v>25</v>
      </c>
      <c r="Q510" t="str">
        <f>_xlfn.IFS(OR(MTA_Daily_Ridership[[#This Row],[Day Name]]="Saturday",MTA_Daily_Ridership[[#This Row],[Day Name]]="Sunday"),"Weekend",TRUE,"Weekday")</f>
        <v>Weekday</v>
      </c>
      <c r="R5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6777430</v>
      </c>
      <c r="S510" s="9">
        <f>(MTA_Daily_Ridership[[#This Row],[Subways: % of Comparable Pre-Pandemic Day]]-100)/100</f>
        <v>-0.33</v>
      </c>
      <c r="T510">
        <f>MTA_Daily_Ridership[[#This Row],[Subways: Total Estimated Ridership]]/MTA_Daily_Ridership[[#This Row],[Bridges and Tunnels: Total Traffic]]</f>
        <v>4.1621526932995963</v>
      </c>
    </row>
    <row r="511" spans="1:20" x14ac:dyDescent="0.25">
      <c r="A511" s="1">
        <v>44470</v>
      </c>
      <c r="B511">
        <v>3162881</v>
      </c>
      <c r="C511">
        <v>55</v>
      </c>
      <c r="D511">
        <v>1492942</v>
      </c>
      <c r="E511">
        <v>66</v>
      </c>
      <c r="F511">
        <v>140003</v>
      </c>
      <c r="G511">
        <v>45</v>
      </c>
      <c r="H511">
        <v>116182</v>
      </c>
      <c r="I511">
        <v>40</v>
      </c>
      <c r="J511">
        <v>23098</v>
      </c>
      <c r="K511">
        <v>78</v>
      </c>
      <c r="L511">
        <v>985786</v>
      </c>
      <c r="M511">
        <v>106</v>
      </c>
      <c r="N511">
        <v>6325</v>
      </c>
      <c r="O511">
        <v>35</v>
      </c>
      <c r="P511" t="s">
        <v>24</v>
      </c>
      <c r="Q511" t="str">
        <f>_xlfn.IFS(OR(MTA_Daily_Ridership[[#This Row],[Day Name]]="Saturday",MTA_Daily_Ridership[[#This Row],[Day Name]]="Sunday"),"Weekend",TRUE,"Weekday")</f>
        <v>Weekday</v>
      </c>
      <c r="R5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5927217</v>
      </c>
      <c r="S511" s="9">
        <f>(MTA_Daily_Ridership[[#This Row],[Subways: % of Comparable Pre-Pandemic Day]]-100)/100</f>
        <v>-0.45</v>
      </c>
      <c r="T511">
        <f>MTA_Daily_Ridership[[#This Row],[Subways: Total Estimated Ridership]]/MTA_Daily_Ridership[[#This Row],[Bridges and Tunnels: Total Traffic]]</f>
        <v>3.2084864260600172</v>
      </c>
    </row>
    <row r="512" spans="1:20" x14ac:dyDescent="0.25">
      <c r="A512" s="1">
        <v>44484</v>
      </c>
      <c r="B512">
        <v>3227068</v>
      </c>
      <c r="C512">
        <v>56</v>
      </c>
      <c r="D512">
        <v>1491099</v>
      </c>
      <c r="E512">
        <v>66</v>
      </c>
      <c r="F512">
        <v>150932</v>
      </c>
      <c r="G512">
        <v>48</v>
      </c>
      <c r="H512">
        <v>124654</v>
      </c>
      <c r="I512">
        <v>43</v>
      </c>
      <c r="J512">
        <v>23251</v>
      </c>
      <c r="K512">
        <v>78</v>
      </c>
      <c r="L512">
        <v>990940</v>
      </c>
      <c r="M512">
        <v>107</v>
      </c>
      <c r="N512">
        <v>6786</v>
      </c>
      <c r="O512">
        <v>38</v>
      </c>
      <c r="P512" t="s">
        <v>24</v>
      </c>
      <c r="Q512" t="str">
        <f>_xlfn.IFS(OR(MTA_Daily_Ridership[[#This Row],[Day Name]]="Saturday",MTA_Daily_Ridership[[#This Row],[Day Name]]="Sunday"),"Weekend",TRUE,"Weekday")</f>
        <v>Weekday</v>
      </c>
      <c r="R5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6014730</v>
      </c>
      <c r="S512" s="9">
        <f>(MTA_Daily_Ridership[[#This Row],[Subways: % of Comparable Pre-Pandemic Day]]-100)/100</f>
        <v>-0.44</v>
      </c>
      <c r="T512">
        <f>MTA_Daily_Ridership[[#This Row],[Subways: Total Estimated Ridership]]/MTA_Daily_Ridership[[#This Row],[Bridges and Tunnels: Total Traffic]]</f>
        <v>3.2565725472783416</v>
      </c>
    </row>
    <row r="513" spans="1:20" x14ac:dyDescent="0.25">
      <c r="A513" s="1">
        <v>44486</v>
      </c>
      <c r="B513">
        <v>1629991</v>
      </c>
      <c r="C513">
        <v>66</v>
      </c>
      <c r="D513">
        <v>663944</v>
      </c>
      <c r="E513">
        <v>66</v>
      </c>
      <c r="F513">
        <v>74826</v>
      </c>
      <c r="G513">
        <v>82</v>
      </c>
      <c r="H513">
        <v>69729</v>
      </c>
      <c r="I513">
        <v>66</v>
      </c>
      <c r="J513">
        <v>12564</v>
      </c>
      <c r="K513">
        <v>68</v>
      </c>
      <c r="L513">
        <v>891527</v>
      </c>
      <c r="M513">
        <v>106</v>
      </c>
      <c r="N513">
        <v>1853</v>
      </c>
      <c r="O513">
        <v>49</v>
      </c>
      <c r="P513" t="s">
        <v>27</v>
      </c>
      <c r="Q513" t="str">
        <f>_xlfn.IFS(OR(MTA_Daily_Ridership[[#This Row],[Day Name]]="Saturday",MTA_Daily_Ridership[[#This Row],[Day Name]]="Sunday"),"Weekend",TRUE,"Weekday")</f>
        <v>Weekend</v>
      </c>
      <c r="R5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3344434</v>
      </c>
      <c r="S513" s="9">
        <f>(MTA_Daily_Ridership[[#This Row],[Subways: % of Comparable Pre-Pandemic Day]]-100)/100</f>
        <v>-0.34</v>
      </c>
      <c r="T513">
        <f>MTA_Daily_Ridership[[#This Row],[Subways: Total Estimated Ridership]]/MTA_Daily_Ridership[[#This Row],[Bridges and Tunnels: Total Traffic]]</f>
        <v>1.8283136685708901</v>
      </c>
    </row>
    <row r="514" spans="1:20" x14ac:dyDescent="0.25">
      <c r="A514" s="1">
        <v>44493</v>
      </c>
      <c r="B514">
        <v>1599927</v>
      </c>
      <c r="C514">
        <v>65</v>
      </c>
      <c r="D514">
        <v>659283</v>
      </c>
      <c r="E514">
        <v>66</v>
      </c>
      <c r="F514">
        <v>69611</v>
      </c>
      <c r="G514">
        <v>76</v>
      </c>
      <c r="H514">
        <v>68154</v>
      </c>
      <c r="I514">
        <v>65</v>
      </c>
      <c r="J514">
        <v>12314</v>
      </c>
      <c r="K514">
        <v>67</v>
      </c>
      <c r="L514">
        <v>883371</v>
      </c>
      <c r="M514">
        <v>105</v>
      </c>
      <c r="N514">
        <v>1908</v>
      </c>
      <c r="O514">
        <v>51</v>
      </c>
      <c r="P514" t="s">
        <v>27</v>
      </c>
      <c r="Q514" t="str">
        <f>_xlfn.IFS(OR(MTA_Daily_Ridership[[#This Row],[Day Name]]="Saturday",MTA_Daily_Ridership[[#This Row],[Day Name]]="Sunday"),"Weekend",TRUE,"Weekday")</f>
        <v>Weekend</v>
      </c>
      <c r="R5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3294568</v>
      </c>
      <c r="S514" s="9">
        <f>(MTA_Daily_Ridership[[#This Row],[Subways: % of Comparable Pre-Pandemic Day]]-100)/100</f>
        <v>-0.35</v>
      </c>
      <c r="T514">
        <f>MTA_Daily_Ridership[[#This Row],[Subways: Total Estimated Ridership]]/MTA_Daily_Ridership[[#This Row],[Bridges and Tunnels: Total Traffic]]</f>
        <v>1.8111608825736865</v>
      </c>
    </row>
    <row r="515" spans="1:20" x14ac:dyDescent="0.25">
      <c r="A515" s="1">
        <v>44500</v>
      </c>
      <c r="B515">
        <v>1746769</v>
      </c>
      <c r="C515">
        <v>71</v>
      </c>
      <c r="D515">
        <v>656203</v>
      </c>
      <c r="E515">
        <v>66</v>
      </c>
      <c r="F515">
        <v>68674</v>
      </c>
      <c r="G515">
        <v>75</v>
      </c>
      <c r="H515">
        <v>66300</v>
      </c>
      <c r="I515">
        <v>63</v>
      </c>
      <c r="J515">
        <v>12233</v>
      </c>
      <c r="K515">
        <v>67</v>
      </c>
      <c r="L515">
        <v>824978</v>
      </c>
      <c r="M515">
        <v>98</v>
      </c>
      <c r="N515">
        <v>1910</v>
      </c>
      <c r="O515">
        <v>51</v>
      </c>
      <c r="P515" t="s">
        <v>27</v>
      </c>
      <c r="Q515" t="str">
        <f>_xlfn.IFS(OR(MTA_Daily_Ridership[[#This Row],[Day Name]]="Saturday",MTA_Daily_Ridership[[#This Row],[Day Name]]="Sunday"),"Weekend",TRUE,"Weekday")</f>
        <v>Weekend</v>
      </c>
      <c r="R5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3377067</v>
      </c>
      <c r="S515" s="9">
        <f>(MTA_Daily_Ridership[[#This Row],[Subways: % of Comparable Pre-Pandemic Day]]-100)/100</f>
        <v>-0.28999999999999998</v>
      </c>
      <c r="T515">
        <f>MTA_Daily_Ridership[[#This Row],[Subways: Total Estimated Ridership]]/MTA_Daily_Ridership[[#This Row],[Bridges and Tunnels: Total Traffic]]</f>
        <v>2.1173522203016324</v>
      </c>
    </row>
    <row r="516" spans="1:20" x14ac:dyDescent="0.25">
      <c r="A516" s="1">
        <v>44501</v>
      </c>
      <c r="B516">
        <v>3034306</v>
      </c>
      <c r="C516">
        <v>54</v>
      </c>
      <c r="D516">
        <v>1448304</v>
      </c>
      <c r="E516">
        <v>66</v>
      </c>
      <c r="F516">
        <v>158356</v>
      </c>
      <c r="G516">
        <v>48</v>
      </c>
      <c r="H516">
        <v>131251</v>
      </c>
      <c r="I516">
        <v>46</v>
      </c>
      <c r="J516">
        <v>21387</v>
      </c>
      <c r="K516">
        <v>69</v>
      </c>
      <c r="L516">
        <v>898451</v>
      </c>
      <c r="M516">
        <v>95</v>
      </c>
      <c r="N516">
        <v>6783</v>
      </c>
      <c r="O516">
        <v>40</v>
      </c>
      <c r="P516" t="s">
        <v>25</v>
      </c>
      <c r="Q516" t="str">
        <f>_xlfn.IFS(OR(MTA_Daily_Ridership[[#This Row],[Day Name]]="Saturday",MTA_Daily_Ridership[[#This Row],[Day Name]]="Sunday"),"Weekend",TRUE,"Weekday")</f>
        <v>Weekday</v>
      </c>
      <c r="R5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5698838</v>
      </c>
      <c r="S516" s="9">
        <f>(MTA_Daily_Ridership[[#This Row],[Subways: % of Comparable Pre-Pandemic Day]]-100)/100</f>
        <v>-0.46</v>
      </c>
      <c r="T516">
        <f>MTA_Daily_Ridership[[#This Row],[Subways: Total Estimated Ridership]]/MTA_Daily_Ridership[[#This Row],[Bridges and Tunnels: Total Traffic]]</f>
        <v>3.3772637572889339</v>
      </c>
    </row>
    <row r="517" spans="1:20" x14ac:dyDescent="0.25">
      <c r="A517" s="1">
        <v>44506</v>
      </c>
      <c r="B517">
        <v>2195864</v>
      </c>
      <c r="C517">
        <v>69</v>
      </c>
      <c r="D517">
        <v>864499</v>
      </c>
      <c r="E517">
        <v>66</v>
      </c>
      <c r="F517">
        <v>84943</v>
      </c>
      <c r="G517">
        <v>74</v>
      </c>
      <c r="H517">
        <v>80784</v>
      </c>
      <c r="I517">
        <v>53</v>
      </c>
      <c r="J517">
        <v>13672</v>
      </c>
      <c r="K517">
        <v>81</v>
      </c>
      <c r="L517">
        <v>910587</v>
      </c>
      <c r="M517">
        <v>100</v>
      </c>
      <c r="N517">
        <v>2410</v>
      </c>
      <c r="O517">
        <v>70</v>
      </c>
      <c r="P517" t="s">
        <v>26</v>
      </c>
      <c r="Q517" t="str">
        <f>_xlfn.IFS(OR(MTA_Daily_Ridership[[#This Row],[Day Name]]="Saturday",MTA_Daily_Ridership[[#This Row],[Day Name]]="Sunday"),"Weekend",TRUE,"Weekday")</f>
        <v>Weekend</v>
      </c>
      <c r="R5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4152759</v>
      </c>
      <c r="S517" s="9">
        <f>(MTA_Daily_Ridership[[#This Row],[Subways: % of Comparable Pre-Pandemic Day]]-100)/100</f>
        <v>-0.31</v>
      </c>
      <c r="T517">
        <f>MTA_Daily_Ridership[[#This Row],[Subways: Total Estimated Ridership]]/MTA_Daily_Ridership[[#This Row],[Bridges and Tunnels: Total Traffic]]</f>
        <v>2.411481824361648</v>
      </c>
    </row>
    <row r="518" spans="1:20" x14ac:dyDescent="0.25">
      <c r="A518" s="1">
        <v>44514</v>
      </c>
      <c r="B518">
        <v>1703136</v>
      </c>
      <c r="C518">
        <v>68</v>
      </c>
      <c r="D518">
        <v>657129</v>
      </c>
      <c r="E518">
        <v>66</v>
      </c>
      <c r="F518">
        <v>72488</v>
      </c>
      <c r="G518">
        <v>77</v>
      </c>
      <c r="H518">
        <v>62856</v>
      </c>
      <c r="I518">
        <v>60</v>
      </c>
      <c r="J518">
        <v>12460</v>
      </c>
      <c r="K518">
        <v>66</v>
      </c>
      <c r="L518">
        <v>858311</v>
      </c>
      <c r="M518">
        <v>104</v>
      </c>
      <c r="N518">
        <v>1772</v>
      </c>
      <c r="O518">
        <v>58</v>
      </c>
      <c r="P518" t="s">
        <v>27</v>
      </c>
      <c r="Q518" t="str">
        <f>_xlfn.IFS(OR(MTA_Daily_Ridership[[#This Row],[Day Name]]="Saturday",MTA_Daily_Ridership[[#This Row],[Day Name]]="Sunday"),"Weekend",TRUE,"Weekday")</f>
        <v>Weekend</v>
      </c>
      <c r="R5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3368152</v>
      </c>
      <c r="S518" s="9">
        <f>(MTA_Daily_Ridership[[#This Row],[Subways: % of Comparable Pre-Pandemic Day]]-100)/100</f>
        <v>-0.32</v>
      </c>
      <c r="T518">
        <f>MTA_Daily_Ridership[[#This Row],[Subways: Total Estimated Ridership]]/MTA_Daily_Ridership[[#This Row],[Bridges and Tunnels: Total Traffic]]</f>
        <v>1.9842877465161231</v>
      </c>
    </row>
    <row r="519" spans="1:20" x14ac:dyDescent="0.25">
      <c r="A519" s="1">
        <v>44515</v>
      </c>
      <c r="B519">
        <v>3110969</v>
      </c>
      <c r="C519">
        <v>55</v>
      </c>
      <c r="D519">
        <v>1437414</v>
      </c>
      <c r="E519">
        <v>66</v>
      </c>
      <c r="F519">
        <v>160952</v>
      </c>
      <c r="G519">
        <v>49</v>
      </c>
      <c r="H519">
        <v>132234</v>
      </c>
      <c r="I519">
        <v>46</v>
      </c>
      <c r="J519">
        <v>22208</v>
      </c>
      <c r="K519">
        <v>71</v>
      </c>
      <c r="L519">
        <v>890524</v>
      </c>
      <c r="M519">
        <v>94</v>
      </c>
      <c r="N519">
        <v>6792</v>
      </c>
      <c r="O519">
        <v>40</v>
      </c>
      <c r="P519" t="s">
        <v>25</v>
      </c>
      <c r="Q519" t="str">
        <f>_xlfn.IFS(OR(MTA_Daily_Ridership[[#This Row],[Day Name]]="Saturday",MTA_Daily_Ridership[[#This Row],[Day Name]]="Sunday"),"Weekend",TRUE,"Weekday")</f>
        <v>Weekday</v>
      </c>
      <c r="R5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5761093</v>
      </c>
      <c r="S519" s="9">
        <f>(MTA_Daily_Ridership[[#This Row],[Subways: % of Comparable Pre-Pandemic Day]]-100)/100</f>
        <v>-0.45</v>
      </c>
      <c r="T519">
        <f>MTA_Daily_Ridership[[#This Row],[Subways: Total Estimated Ridership]]/MTA_Daily_Ridership[[#This Row],[Bridges and Tunnels: Total Traffic]]</f>
        <v>3.4934139899654584</v>
      </c>
    </row>
    <row r="520" spans="1:20" x14ac:dyDescent="0.25">
      <c r="A520" s="1">
        <v>44601</v>
      </c>
      <c r="B520">
        <v>3088775</v>
      </c>
      <c r="C520">
        <v>57</v>
      </c>
      <c r="D520">
        <v>1421706</v>
      </c>
      <c r="E520">
        <v>66</v>
      </c>
      <c r="F520">
        <v>143673</v>
      </c>
      <c r="G520">
        <v>47</v>
      </c>
      <c r="H520">
        <v>115341</v>
      </c>
      <c r="I520">
        <v>43</v>
      </c>
      <c r="J520">
        <v>23863</v>
      </c>
      <c r="K520">
        <v>81</v>
      </c>
      <c r="L520">
        <v>868057</v>
      </c>
      <c r="M520">
        <v>98</v>
      </c>
      <c r="N520">
        <v>6297</v>
      </c>
      <c r="O520">
        <v>39</v>
      </c>
      <c r="P520" t="s">
        <v>21</v>
      </c>
      <c r="Q520" t="str">
        <f>_xlfn.IFS(OR(MTA_Daily_Ridership[[#This Row],[Day Name]]="Saturday",MTA_Daily_Ridership[[#This Row],[Day Name]]="Sunday"),"Weekend",TRUE,"Weekday")</f>
        <v>Weekday</v>
      </c>
      <c r="R5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5667712</v>
      </c>
      <c r="S520" s="9">
        <f>(MTA_Daily_Ridership[[#This Row],[Subways: % of Comparable Pre-Pandemic Day]]-100)/100</f>
        <v>-0.43</v>
      </c>
      <c r="T520">
        <f>MTA_Daily_Ridership[[#This Row],[Subways: Total Estimated Ridership]]/MTA_Daily_Ridership[[#This Row],[Bridges and Tunnels: Total Traffic]]</f>
        <v>3.5582628790505693</v>
      </c>
    </row>
    <row r="521" spans="1:20" x14ac:dyDescent="0.25">
      <c r="A521" s="1">
        <v>44602</v>
      </c>
      <c r="B521">
        <v>3112489</v>
      </c>
      <c r="C521">
        <v>57</v>
      </c>
      <c r="D521">
        <v>1423775</v>
      </c>
      <c r="E521">
        <v>66</v>
      </c>
      <c r="F521">
        <v>143062</v>
      </c>
      <c r="G521">
        <v>47</v>
      </c>
      <c r="H521">
        <v>115707</v>
      </c>
      <c r="I521">
        <v>43</v>
      </c>
      <c r="J521">
        <v>23341</v>
      </c>
      <c r="K521">
        <v>79</v>
      </c>
      <c r="L521">
        <v>905812</v>
      </c>
      <c r="M521">
        <v>103</v>
      </c>
      <c r="N521">
        <v>6362</v>
      </c>
      <c r="O521">
        <v>39</v>
      </c>
      <c r="P521" t="s">
        <v>22</v>
      </c>
      <c r="Q521" t="str">
        <f>_xlfn.IFS(OR(MTA_Daily_Ridership[[#This Row],[Day Name]]="Saturday",MTA_Daily_Ridership[[#This Row],[Day Name]]="Sunday"),"Weekend",TRUE,"Weekday")</f>
        <v>Weekday</v>
      </c>
      <c r="R5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5730548</v>
      </c>
      <c r="S521" s="9">
        <f>(MTA_Daily_Ridership[[#This Row],[Subways: % of Comparable Pre-Pandemic Day]]-100)/100</f>
        <v>-0.43</v>
      </c>
      <c r="T521">
        <f>MTA_Daily_Ridership[[#This Row],[Subways: Total Estimated Ridership]]/MTA_Daily_Ridership[[#This Row],[Bridges and Tunnels: Total Traffic]]</f>
        <v>3.436131338511744</v>
      </c>
    </row>
    <row r="522" spans="1:20" x14ac:dyDescent="0.25">
      <c r="A522" s="1">
        <v>44630</v>
      </c>
      <c r="B522">
        <v>3339363</v>
      </c>
      <c r="C522">
        <v>60</v>
      </c>
      <c r="D522">
        <v>1476288</v>
      </c>
      <c r="E522">
        <v>66</v>
      </c>
      <c r="F522">
        <v>163931</v>
      </c>
      <c r="G522">
        <v>52</v>
      </c>
      <c r="H522">
        <v>140107</v>
      </c>
      <c r="I522">
        <v>51</v>
      </c>
      <c r="J522">
        <v>24515</v>
      </c>
      <c r="K522">
        <v>82</v>
      </c>
      <c r="L522">
        <v>945191</v>
      </c>
      <c r="M522">
        <v>103</v>
      </c>
      <c r="N522">
        <v>6914</v>
      </c>
      <c r="O522">
        <v>43</v>
      </c>
      <c r="P522" t="s">
        <v>22</v>
      </c>
      <c r="Q522" t="str">
        <f>_xlfn.IFS(OR(MTA_Daily_Ridership[[#This Row],[Day Name]]="Saturday",MTA_Daily_Ridership[[#This Row],[Day Name]]="Sunday"),"Weekend",TRUE,"Weekday")</f>
        <v>Weekday</v>
      </c>
      <c r="R5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6096309</v>
      </c>
      <c r="S522" s="9">
        <f>(MTA_Daily_Ridership[[#This Row],[Subways: % of Comparable Pre-Pandemic Day]]-100)/100</f>
        <v>-0.4</v>
      </c>
      <c r="T522">
        <f>MTA_Daily_Ridership[[#This Row],[Subways: Total Estimated Ridership]]/MTA_Daily_Ridership[[#This Row],[Bridges and Tunnels: Total Traffic]]</f>
        <v>3.5330033823851474</v>
      </c>
    </row>
    <row r="523" spans="1:20" x14ac:dyDescent="0.25">
      <c r="A523" s="1">
        <v>44636</v>
      </c>
      <c r="B523">
        <v>3332335</v>
      </c>
      <c r="C523">
        <v>60</v>
      </c>
      <c r="D523">
        <v>1476356</v>
      </c>
      <c r="E523">
        <v>66</v>
      </c>
      <c r="F523">
        <v>168768</v>
      </c>
      <c r="G523">
        <v>54</v>
      </c>
      <c r="H523">
        <v>145085</v>
      </c>
      <c r="I523">
        <v>53</v>
      </c>
      <c r="J523">
        <v>25305</v>
      </c>
      <c r="K523">
        <v>85</v>
      </c>
      <c r="L523">
        <v>914284</v>
      </c>
      <c r="M523">
        <v>99</v>
      </c>
      <c r="N523">
        <v>7009</v>
      </c>
      <c r="O523">
        <v>44</v>
      </c>
      <c r="P523" t="s">
        <v>21</v>
      </c>
      <c r="Q523" t="str">
        <f>_xlfn.IFS(OR(MTA_Daily_Ridership[[#This Row],[Day Name]]="Saturday",MTA_Daily_Ridership[[#This Row],[Day Name]]="Sunday"),"Weekend",TRUE,"Weekday")</f>
        <v>Weekday</v>
      </c>
      <c r="R5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6069142</v>
      </c>
      <c r="S523" s="9">
        <f>(MTA_Daily_Ridership[[#This Row],[Subways: % of Comparable Pre-Pandemic Day]]-100)/100</f>
        <v>-0.4</v>
      </c>
      <c r="T523">
        <f>MTA_Daily_Ridership[[#This Row],[Subways: Total Estimated Ridership]]/MTA_Daily_Ridership[[#This Row],[Bridges and Tunnels: Total Traffic]]</f>
        <v>3.6447482401529503</v>
      </c>
    </row>
    <row r="524" spans="1:20" x14ac:dyDescent="0.25">
      <c r="A524" s="1">
        <v>44642</v>
      </c>
      <c r="B524">
        <v>3276940</v>
      </c>
      <c r="C524">
        <v>59</v>
      </c>
      <c r="D524">
        <v>1471299</v>
      </c>
      <c r="E524">
        <v>66</v>
      </c>
      <c r="F524">
        <v>168328</v>
      </c>
      <c r="G524">
        <v>54</v>
      </c>
      <c r="H524">
        <v>144765</v>
      </c>
      <c r="I524">
        <v>53</v>
      </c>
      <c r="J524">
        <v>23948</v>
      </c>
      <c r="K524">
        <v>81</v>
      </c>
      <c r="L524">
        <v>891089</v>
      </c>
      <c r="M524">
        <v>97</v>
      </c>
      <c r="N524">
        <v>7082</v>
      </c>
      <c r="O524">
        <v>44</v>
      </c>
      <c r="P524" t="s">
        <v>23</v>
      </c>
      <c r="Q524" t="str">
        <f>_xlfn.IFS(OR(MTA_Daily_Ridership[[#This Row],[Day Name]]="Saturday",MTA_Daily_Ridership[[#This Row],[Day Name]]="Sunday"),"Weekend",TRUE,"Weekday")</f>
        <v>Weekday</v>
      </c>
      <c r="R5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5983451</v>
      </c>
      <c r="S524" s="9">
        <f>(MTA_Daily_Ridership[[#This Row],[Subways: % of Comparable Pre-Pandemic Day]]-100)/100</f>
        <v>-0.41</v>
      </c>
      <c r="T524">
        <f>MTA_Daily_Ridership[[#This Row],[Subways: Total Estimated Ridership]]/MTA_Daily_Ridership[[#This Row],[Bridges and Tunnels: Total Traffic]]</f>
        <v>3.6774553383556525</v>
      </c>
    </row>
    <row r="525" spans="1:20" x14ac:dyDescent="0.25">
      <c r="A525" s="1">
        <v>44653</v>
      </c>
      <c r="B525">
        <v>2128435</v>
      </c>
      <c r="C525">
        <v>67</v>
      </c>
      <c r="D525">
        <v>879513</v>
      </c>
      <c r="E525">
        <v>66</v>
      </c>
      <c r="F525">
        <v>77205</v>
      </c>
      <c r="G525">
        <v>68</v>
      </c>
      <c r="H525">
        <v>80471</v>
      </c>
      <c r="I525">
        <v>54</v>
      </c>
      <c r="J525">
        <v>14382</v>
      </c>
      <c r="K525">
        <v>86</v>
      </c>
      <c r="L525">
        <v>893814</v>
      </c>
      <c r="M525">
        <v>98</v>
      </c>
      <c r="N525">
        <v>2484</v>
      </c>
      <c r="O525">
        <v>49</v>
      </c>
      <c r="P525" t="s">
        <v>26</v>
      </c>
      <c r="Q525" t="str">
        <f>_xlfn.IFS(OR(MTA_Daily_Ridership[[#This Row],[Day Name]]="Saturday",MTA_Daily_Ridership[[#This Row],[Day Name]]="Sunday"),"Weekend",TRUE,"Weekday")</f>
        <v>Weekend</v>
      </c>
      <c r="R5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4076304</v>
      </c>
      <c r="S525" s="9">
        <f>(MTA_Daily_Ridership[[#This Row],[Subways: % of Comparable Pre-Pandemic Day]]-100)/100</f>
        <v>-0.33</v>
      </c>
      <c r="T525">
        <f>MTA_Daily_Ridership[[#This Row],[Subways: Total Estimated Ridership]]/MTA_Daily_Ridership[[#This Row],[Bridges and Tunnels: Total Traffic]]</f>
        <v>2.3812952135455476</v>
      </c>
    </row>
    <row r="526" spans="1:20" x14ac:dyDescent="0.25">
      <c r="A526" s="1">
        <v>44655</v>
      </c>
      <c r="B526">
        <v>3127667</v>
      </c>
      <c r="C526">
        <v>56</v>
      </c>
      <c r="D526">
        <v>1447820</v>
      </c>
      <c r="E526">
        <v>66</v>
      </c>
      <c r="F526">
        <v>159541</v>
      </c>
      <c r="G526">
        <v>51</v>
      </c>
      <c r="H526">
        <v>135920</v>
      </c>
      <c r="I526">
        <v>47</v>
      </c>
      <c r="J526">
        <v>23746</v>
      </c>
      <c r="K526">
        <v>82</v>
      </c>
      <c r="L526">
        <v>899510</v>
      </c>
      <c r="M526">
        <v>96</v>
      </c>
      <c r="N526">
        <v>6676</v>
      </c>
      <c r="O526">
        <v>41</v>
      </c>
      <c r="P526" t="s">
        <v>25</v>
      </c>
      <c r="Q526" t="str">
        <f>_xlfn.IFS(OR(MTA_Daily_Ridership[[#This Row],[Day Name]]="Saturday",MTA_Daily_Ridership[[#This Row],[Day Name]]="Sunday"),"Weekend",TRUE,"Weekday")</f>
        <v>Weekday</v>
      </c>
      <c r="R5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5800880</v>
      </c>
      <c r="S526" s="9">
        <f>(MTA_Daily_Ridership[[#This Row],[Subways: % of Comparable Pre-Pandemic Day]]-100)/100</f>
        <v>-0.44</v>
      </c>
      <c r="T526">
        <f>MTA_Daily_Ridership[[#This Row],[Subways: Total Estimated Ridership]]/MTA_Daily_Ridership[[#This Row],[Bridges and Tunnels: Total Traffic]]</f>
        <v>3.4770786316994808</v>
      </c>
    </row>
    <row r="527" spans="1:20" x14ac:dyDescent="0.25">
      <c r="A527" s="1">
        <v>44659</v>
      </c>
      <c r="B527">
        <v>3347754</v>
      </c>
      <c r="C527">
        <v>60</v>
      </c>
      <c r="D527">
        <v>1443367</v>
      </c>
      <c r="E527">
        <v>66</v>
      </c>
      <c r="F527">
        <v>160905</v>
      </c>
      <c r="G527">
        <v>52</v>
      </c>
      <c r="H527">
        <v>140791</v>
      </c>
      <c r="I527">
        <v>49</v>
      </c>
      <c r="J527">
        <v>24488</v>
      </c>
      <c r="K527">
        <v>85</v>
      </c>
      <c r="L527">
        <v>998348</v>
      </c>
      <c r="M527">
        <v>106</v>
      </c>
      <c r="N527">
        <v>6342</v>
      </c>
      <c r="O527">
        <v>39</v>
      </c>
      <c r="P527" t="s">
        <v>24</v>
      </c>
      <c r="Q527" t="str">
        <f>_xlfn.IFS(OR(MTA_Daily_Ridership[[#This Row],[Day Name]]="Saturday",MTA_Daily_Ridership[[#This Row],[Day Name]]="Sunday"),"Weekend",TRUE,"Weekday")</f>
        <v>Weekday</v>
      </c>
      <c r="R5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6121995</v>
      </c>
      <c r="S527" s="9">
        <f>(MTA_Daily_Ridership[[#This Row],[Subways: % of Comparable Pre-Pandemic Day]]-100)/100</f>
        <v>-0.4</v>
      </c>
      <c r="T527">
        <f>MTA_Daily_Ridership[[#This Row],[Subways: Total Estimated Ridership]]/MTA_Daily_Ridership[[#This Row],[Bridges and Tunnels: Total Traffic]]</f>
        <v>3.3532936410950889</v>
      </c>
    </row>
    <row r="528" spans="1:20" x14ac:dyDescent="0.25">
      <c r="A528" s="1">
        <v>44662</v>
      </c>
      <c r="B528">
        <v>3205728</v>
      </c>
      <c r="C528">
        <v>57</v>
      </c>
      <c r="D528">
        <v>1433226</v>
      </c>
      <c r="E528">
        <v>66</v>
      </c>
      <c r="F528">
        <v>161131</v>
      </c>
      <c r="G528">
        <v>52</v>
      </c>
      <c r="H528">
        <v>140224</v>
      </c>
      <c r="I528">
        <v>49</v>
      </c>
      <c r="J528">
        <v>23569</v>
      </c>
      <c r="K528">
        <v>81</v>
      </c>
      <c r="L528">
        <v>901316</v>
      </c>
      <c r="M528">
        <v>96</v>
      </c>
      <c r="N528">
        <v>6354</v>
      </c>
      <c r="O528">
        <v>39</v>
      </c>
      <c r="P528" t="s">
        <v>25</v>
      </c>
      <c r="Q528" t="str">
        <f>_xlfn.IFS(OR(MTA_Daily_Ridership[[#This Row],[Day Name]]="Saturday",MTA_Daily_Ridership[[#This Row],[Day Name]]="Sunday"),"Weekend",TRUE,"Weekday")</f>
        <v>Weekday</v>
      </c>
      <c r="R5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5871548</v>
      </c>
      <c r="S528" s="9">
        <f>(MTA_Daily_Ridership[[#This Row],[Subways: % of Comparable Pre-Pandemic Day]]-100)/100</f>
        <v>-0.43</v>
      </c>
      <c r="T528">
        <f>MTA_Daily_Ridership[[#This Row],[Subways: Total Estimated Ridership]]/MTA_Daily_Ridership[[#This Row],[Bridges and Tunnels: Total Traffic]]</f>
        <v>3.5567192860217727</v>
      </c>
    </row>
    <row r="529" spans="1:20" x14ac:dyDescent="0.25">
      <c r="A529" s="1">
        <v>44665</v>
      </c>
      <c r="B529">
        <v>3297697</v>
      </c>
      <c r="C529">
        <v>59</v>
      </c>
      <c r="D529">
        <v>1438990</v>
      </c>
      <c r="E529">
        <v>66</v>
      </c>
      <c r="F529">
        <v>162946</v>
      </c>
      <c r="G529">
        <v>52</v>
      </c>
      <c r="H529">
        <v>144335</v>
      </c>
      <c r="I529">
        <v>50</v>
      </c>
      <c r="J529">
        <v>25073</v>
      </c>
      <c r="K529">
        <v>87</v>
      </c>
      <c r="L529">
        <v>982717</v>
      </c>
      <c r="M529">
        <v>104</v>
      </c>
      <c r="N529">
        <v>6381</v>
      </c>
      <c r="O529">
        <v>39</v>
      </c>
      <c r="P529" t="s">
        <v>22</v>
      </c>
      <c r="Q529" t="str">
        <f>_xlfn.IFS(OR(MTA_Daily_Ridership[[#This Row],[Day Name]]="Saturday",MTA_Daily_Ridership[[#This Row],[Day Name]]="Sunday"),"Weekend",TRUE,"Weekday")</f>
        <v>Weekday</v>
      </c>
      <c r="R5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6058139</v>
      </c>
      <c r="S529" s="9">
        <f>(MTA_Daily_Ridership[[#This Row],[Subways: % of Comparable Pre-Pandemic Day]]-100)/100</f>
        <v>-0.41</v>
      </c>
      <c r="T529">
        <f>MTA_Daily_Ridership[[#This Row],[Subways: Total Estimated Ridership]]/MTA_Daily_Ridership[[#This Row],[Bridges and Tunnels: Total Traffic]]</f>
        <v>3.355693449894527</v>
      </c>
    </row>
    <row r="530" spans="1:20" x14ac:dyDescent="0.25">
      <c r="A530" s="1">
        <v>44677</v>
      </c>
      <c r="B530">
        <v>3281657</v>
      </c>
      <c r="C530">
        <v>59</v>
      </c>
      <c r="D530">
        <v>1453452</v>
      </c>
      <c r="E530">
        <v>66</v>
      </c>
      <c r="F530">
        <v>172171</v>
      </c>
      <c r="G530">
        <v>55</v>
      </c>
      <c r="H530">
        <v>153893</v>
      </c>
      <c r="I530">
        <v>54</v>
      </c>
      <c r="J530">
        <v>23800</v>
      </c>
      <c r="K530">
        <v>82</v>
      </c>
      <c r="L530">
        <v>897493</v>
      </c>
      <c r="M530">
        <v>95</v>
      </c>
      <c r="N530">
        <v>7024</v>
      </c>
      <c r="O530">
        <v>43</v>
      </c>
      <c r="P530" t="s">
        <v>23</v>
      </c>
      <c r="Q530" t="str">
        <f>_xlfn.IFS(OR(MTA_Daily_Ridership[[#This Row],[Day Name]]="Saturday",MTA_Daily_Ridership[[#This Row],[Day Name]]="Sunday"),"Weekend",TRUE,"Weekday")</f>
        <v>Weekday</v>
      </c>
      <c r="R5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5989490</v>
      </c>
      <c r="S530" s="9">
        <f>(MTA_Daily_Ridership[[#This Row],[Subways: % of Comparable Pre-Pandemic Day]]-100)/100</f>
        <v>-0.41</v>
      </c>
      <c r="T530">
        <f>MTA_Daily_Ridership[[#This Row],[Subways: Total Estimated Ridership]]/MTA_Daily_Ridership[[#This Row],[Bridges and Tunnels: Total Traffic]]</f>
        <v>3.6564708582685324</v>
      </c>
    </row>
    <row r="531" spans="1:20" x14ac:dyDescent="0.25">
      <c r="A531" s="1">
        <v>44681</v>
      </c>
      <c r="B531">
        <v>2108746</v>
      </c>
      <c r="C531">
        <v>67</v>
      </c>
      <c r="D531">
        <v>884540</v>
      </c>
      <c r="E531">
        <v>66</v>
      </c>
      <c r="F531">
        <v>82887</v>
      </c>
      <c r="G531">
        <v>73</v>
      </c>
      <c r="H531">
        <v>82838</v>
      </c>
      <c r="I531">
        <v>56</v>
      </c>
      <c r="J531">
        <v>14223</v>
      </c>
      <c r="K531">
        <v>85</v>
      </c>
      <c r="L531">
        <v>938739</v>
      </c>
      <c r="M531">
        <v>103</v>
      </c>
      <c r="N531">
        <v>2123</v>
      </c>
      <c r="O531">
        <v>41</v>
      </c>
      <c r="P531" t="s">
        <v>26</v>
      </c>
      <c r="Q531" t="str">
        <f>_xlfn.IFS(OR(MTA_Daily_Ridership[[#This Row],[Day Name]]="Saturday",MTA_Daily_Ridership[[#This Row],[Day Name]]="Sunday"),"Weekend",TRUE,"Weekday")</f>
        <v>Weekend</v>
      </c>
      <c r="R5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4114096</v>
      </c>
      <c r="S531" s="9">
        <f>(MTA_Daily_Ridership[[#This Row],[Subways: % of Comparable Pre-Pandemic Day]]-100)/100</f>
        <v>-0.33</v>
      </c>
      <c r="T531">
        <f>MTA_Daily_Ridership[[#This Row],[Subways: Total Estimated Ridership]]/MTA_Daily_Ridership[[#This Row],[Bridges and Tunnels: Total Traffic]]</f>
        <v>2.2463602769246829</v>
      </c>
    </row>
    <row r="532" spans="1:20" x14ac:dyDescent="0.25">
      <c r="A532" s="1">
        <v>44684</v>
      </c>
      <c r="B532">
        <v>3402882</v>
      </c>
      <c r="C532">
        <v>60</v>
      </c>
      <c r="D532">
        <v>1500109</v>
      </c>
      <c r="E532">
        <v>66</v>
      </c>
      <c r="F532">
        <v>177868</v>
      </c>
      <c r="G532">
        <v>56</v>
      </c>
      <c r="H532">
        <v>155261</v>
      </c>
      <c r="I532">
        <v>54</v>
      </c>
      <c r="J532">
        <v>24680</v>
      </c>
      <c r="K532">
        <v>84</v>
      </c>
      <c r="L532">
        <v>929868</v>
      </c>
      <c r="M532">
        <v>97</v>
      </c>
      <c r="N532">
        <v>7400</v>
      </c>
      <c r="O532">
        <v>43</v>
      </c>
      <c r="P532" t="s">
        <v>23</v>
      </c>
      <c r="Q532" t="str">
        <f>_xlfn.IFS(OR(MTA_Daily_Ridership[[#This Row],[Day Name]]="Saturday",MTA_Daily_Ridership[[#This Row],[Day Name]]="Sunday"),"Weekend",TRUE,"Weekday")</f>
        <v>Weekday</v>
      </c>
      <c r="R5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6198068</v>
      </c>
      <c r="S532" s="9">
        <f>(MTA_Daily_Ridership[[#This Row],[Subways: % of Comparable Pre-Pandemic Day]]-100)/100</f>
        <v>-0.4</v>
      </c>
      <c r="T532">
        <f>MTA_Daily_Ridership[[#This Row],[Subways: Total Estimated Ridership]]/MTA_Daily_Ridership[[#This Row],[Bridges and Tunnels: Total Traffic]]</f>
        <v>3.6595323207164889</v>
      </c>
    </row>
    <row r="533" spans="1:20" x14ac:dyDescent="0.25">
      <c r="A533" s="1">
        <v>44691</v>
      </c>
      <c r="B533">
        <v>3412902</v>
      </c>
      <c r="C533">
        <v>60</v>
      </c>
      <c r="D533">
        <v>1504314</v>
      </c>
      <c r="E533">
        <v>66</v>
      </c>
      <c r="F533">
        <v>175823</v>
      </c>
      <c r="G533">
        <v>55</v>
      </c>
      <c r="H533">
        <v>158627</v>
      </c>
      <c r="I533">
        <v>55</v>
      </c>
      <c r="J533">
        <v>24148</v>
      </c>
      <c r="K533">
        <v>82</v>
      </c>
      <c r="L533">
        <v>933451</v>
      </c>
      <c r="M533">
        <v>97</v>
      </c>
      <c r="N533">
        <v>7176</v>
      </c>
      <c r="O533">
        <v>41</v>
      </c>
      <c r="P533" t="s">
        <v>23</v>
      </c>
      <c r="Q533" t="str">
        <f>_xlfn.IFS(OR(MTA_Daily_Ridership[[#This Row],[Day Name]]="Saturday",MTA_Daily_Ridership[[#This Row],[Day Name]]="Sunday"),"Weekend",TRUE,"Weekday")</f>
        <v>Weekday</v>
      </c>
      <c r="R5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6216441</v>
      </c>
      <c r="S533" s="9">
        <f>(MTA_Daily_Ridership[[#This Row],[Subways: % of Comparable Pre-Pandemic Day]]-100)/100</f>
        <v>-0.4</v>
      </c>
      <c r="T533">
        <f>MTA_Daily_Ridership[[#This Row],[Subways: Total Estimated Ridership]]/MTA_Daily_Ridership[[#This Row],[Bridges and Tunnels: Total Traffic]]</f>
        <v>3.6562197694362104</v>
      </c>
    </row>
    <row r="534" spans="1:20" x14ac:dyDescent="0.25">
      <c r="A534" s="1">
        <v>44693</v>
      </c>
      <c r="B534">
        <v>3430104</v>
      </c>
      <c r="C534">
        <v>60</v>
      </c>
      <c r="D534">
        <v>1495220</v>
      </c>
      <c r="E534">
        <v>66</v>
      </c>
      <c r="F534">
        <v>169543</v>
      </c>
      <c r="G534">
        <v>53</v>
      </c>
      <c r="H534">
        <v>149204</v>
      </c>
      <c r="I534">
        <v>52</v>
      </c>
      <c r="J534">
        <v>25158</v>
      </c>
      <c r="K534">
        <v>86</v>
      </c>
      <c r="L534">
        <v>981139</v>
      </c>
      <c r="M534">
        <v>102</v>
      </c>
      <c r="N534">
        <v>6866</v>
      </c>
      <c r="O534">
        <v>39</v>
      </c>
      <c r="P534" t="s">
        <v>22</v>
      </c>
      <c r="Q534" t="str">
        <f>_xlfn.IFS(OR(MTA_Daily_Ridership[[#This Row],[Day Name]]="Saturday",MTA_Daily_Ridership[[#This Row],[Day Name]]="Sunday"),"Weekend",TRUE,"Weekday")</f>
        <v>Weekday</v>
      </c>
      <c r="R5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6257234</v>
      </c>
      <c r="S534" s="9">
        <f>(MTA_Daily_Ridership[[#This Row],[Subways: % of Comparable Pre-Pandemic Day]]-100)/100</f>
        <v>-0.4</v>
      </c>
      <c r="T534">
        <f>MTA_Daily_Ridership[[#This Row],[Subways: Total Estimated Ridership]]/MTA_Daily_Ridership[[#This Row],[Bridges and Tunnels: Total Traffic]]</f>
        <v>3.4960428644667068</v>
      </c>
    </row>
    <row r="535" spans="1:20" x14ac:dyDescent="0.25">
      <c r="A535" s="1">
        <v>44699</v>
      </c>
      <c r="B535">
        <v>3605606</v>
      </c>
      <c r="C535">
        <v>63</v>
      </c>
      <c r="D535">
        <v>1511142</v>
      </c>
      <c r="E535">
        <v>66</v>
      </c>
      <c r="F535">
        <v>182181</v>
      </c>
      <c r="G535">
        <v>57</v>
      </c>
      <c r="H535">
        <v>161135</v>
      </c>
      <c r="I535">
        <v>56</v>
      </c>
      <c r="J535">
        <v>25365</v>
      </c>
      <c r="K535">
        <v>86</v>
      </c>
      <c r="L535">
        <v>982156</v>
      </c>
      <c r="M535">
        <v>102</v>
      </c>
      <c r="N535">
        <v>6816</v>
      </c>
      <c r="O535">
        <v>39</v>
      </c>
      <c r="P535" t="s">
        <v>21</v>
      </c>
      <c r="Q535" t="str">
        <f>_xlfn.IFS(OR(MTA_Daily_Ridership[[#This Row],[Day Name]]="Saturday",MTA_Daily_Ridership[[#This Row],[Day Name]]="Sunday"),"Weekend",TRUE,"Weekday")</f>
        <v>Weekday</v>
      </c>
      <c r="R5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6474401</v>
      </c>
      <c r="S535" s="9">
        <f>(MTA_Daily_Ridership[[#This Row],[Subways: % of Comparable Pre-Pandemic Day]]-100)/100</f>
        <v>-0.37</v>
      </c>
      <c r="T535">
        <f>MTA_Daily_Ridership[[#This Row],[Subways: Total Estimated Ridership]]/MTA_Daily_Ridership[[#This Row],[Bridges and Tunnels: Total Traffic]]</f>
        <v>3.6711133465559445</v>
      </c>
    </row>
    <row r="536" spans="1:20" x14ac:dyDescent="0.25">
      <c r="A536" s="1">
        <v>44706</v>
      </c>
      <c r="B536">
        <v>3426530</v>
      </c>
      <c r="C536">
        <v>60</v>
      </c>
      <c r="D536">
        <v>1493506</v>
      </c>
      <c r="E536">
        <v>66</v>
      </c>
      <c r="F536">
        <v>178124</v>
      </c>
      <c r="G536">
        <v>56</v>
      </c>
      <c r="H536">
        <v>158814</v>
      </c>
      <c r="I536">
        <v>55</v>
      </c>
      <c r="J536">
        <v>25418</v>
      </c>
      <c r="K536">
        <v>86</v>
      </c>
      <c r="L536">
        <v>959442</v>
      </c>
      <c r="M536">
        <v>100</v>
      </c>
      <c r="N536">
        <v>6862</v>
      </c>
      <c r="O536">
        <v>39</v>
      </c>
      <c r="P536" t="s">
        <v>21</v>
      </c>
      <c r="Q536" t="str">
        <f>_xlfn.IFS(OR(MTA_Daily_Ridership[[#This Row],[Day Name]]="Saturday",MTA_Daily_Ridership[[#This Row],[Day Name]]="Sunday"),"Weekend",TRUE,"Weekday")</f>
        <v>Weekday</v>
      </c>
      <c r="R5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6248696</v>
      </c>
      <c r="S536" s="9">
        <f>(MTA_Daily_Ridership[[#This Row],[Subways: % of Comparable Pre-Pandemic Day]]-100)/100</f>
        <v>-0.4</v>
      </c>
      <c r="T536">
        <f>MTA_Daily_Ridership[[#This Row],[Subways: Total Estimated Ridership]]/MTA_Daily_Ridership[[#This Row],[Bridges and Tunnels: Total Traffic]]</f>
        <v>3.5713779467648905</v>
      </c>
    </row>
    <row r="537" spans="1:20" x14ac:dyDescent="0.25">
      <c r="A537" s="1">
        <v>44718</v>
      </c>
      <c r="B537">
        <v>3092181</v>
      </c>
      <c r="C537">
        <v>55</v>
      </c>
      <c r="D537">
        <v>1411725</v>
      </c>
      <c r="E537">
        <v>66</v>
      </c>
      <c r="F537">
        <v>167062</v>
      </c>
      <c r="G537">
        <v>50</v>
      </c>
      <c r="H537">
        <v>148152</v>
      </c>
      <c r="I537">
        <v>50</v>
      </c>
      <c r="J537">
        <v>22794</v>
      </c>
      <c r="K537">
        <v>78</v>
      </c>
      <c r="L537">
        <v>892799</v>
      </c>
      <c r="M537">
        <v>91</v>
      </c>
      <c r="N537">
        <v>6552</v>
      </c>
      <c r="O537">
        <v>40</v>
      </c>
      <c r="P537" t="s">
        <v>25</v>
      </c>
      <c r="Q537" t="str">
        <f>_xlfn.IFS(OR(MTA_Daily_Ridership[[#This Row],[Day Name]]="Saturday",MTA_Daily_Ridership[[#This Row],[Day Name]]="Sunday"),"Weekend",TRUE,"Weekday")</f>
        <v>Weekday</v>
      </c>
      <c r="R5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5741265</v>
      </c>
      <c r="S537" s="9">
        <f>(MTA_Daily_Ridership[[#This Row],[Subways: % of Comparable Pre-Pandemic Day]]-100)/100</f>
        <v>-0.45</v>
      </c>
      <c r="T537">
        <f>MTA_Daily_Ridership[[#This Row],[Subways: Total Estimated Ridership]]/MTA_Daily_Ridership[[#This Row],[Bridges and Tunnels: Total Traffic]]</f>
        <v>3.4634682610531597</v>
      </c>
    </row>
    <row r="538" spans="1:20" x14ac:dyDescent="0.25">
      <c r="A538" s="1">
        <v>44733</v>
      </c>
      <c r="B538">
        <v>3339793</v>
      </c>
      <c r="C538">
        <v>60</v>
      </c>
      <c r="D538">
        <v>1408052</v>
      </c>
      <c r="E538">
        <v>66</v>
      </c>
      <c r="F538">
        <v>190339</v>
      </c>
      <c r="G538">
        <v>57</v>
      </c>
      <c r="H538">
        <v>172400</v>
      </c>
      <c r="I538">
        <v>58</v>
      </c>
      <c r="J538">
        <v>25299</v>
      </c>
      <c r="K538">
        <v>86</v>
      </c>
      <c r="L538">
        <v>951906</v>
      </c>
      <c r="M538">
        <v>97</v>
      </c>
      <c r="N538">
        <v>7183</v>
      </c>
      <c r="O538">
        <v>44</v>
      </c>
      <c r="P538" t="s">
        <v>23</v>
      </c>
      <c r="Q538" t="str">
        <f>_xlfn.IFS(OR(MTA_Daily_Ridership[[#This Row],[Day Name]]="Saturday",MTA_Daily_Ridership[[#This Row],[Day Name]]="Sunday"),"Weekend",TRUE,"Weekday")</f>
        <v>Weekday</v>
      </c>
      <c r="R5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6094972</v>
      </c>
      <c r="S538" s="9">
        <f>(MTA_Daily_Ridership[[#This Row],[Subways: % of Comparable Pre-Pandemic Day]]-100)/100</f>
        <v>-0.4</v>
      </c>
      <c r="T538">
        <f>MTA_Daily_Ridership[[#This Row],[Subways: Total Estimated Ridership]]/MTA_Daily_Ridership[[#This Row],[Bridges and Tunnels: Total Traffic]]</f>
        <v>3.5085323550854812</v>
      </c>
    </row>
    <row r="539" spans="1:20" x14ac:dyDescent="0.25">
      <c r="A539" s="1">
        <v>44751</v>
      </c>
      <c r="B539">
        <v>2061419</v>
      </c>
      <c r="C539">
        <v>73</v>
      </c>
      <c r="D539">
        <v>885289</v>
      </c>
      <c r="E539">
        <v>66</v>
      </c>
      <c r="F539">
        <v>92765</v>
      </c>
      <c r="G539">
        <v>73</v>
      </c>
      <c r="H539">
        <v>89757</v>
      </c>
      <c r="I539">
        <v>58</v>
      </c>
      <c r="J539">
        <v>14546</v>
      </c>
      <c r="K539">
        <v>92</v>
      </c>
      <c r="L539">
        <v>917802</v>
      </c>
      <c r="M539">
        <v>99</v>
      </c>
      <c r="N539">
        <v>2563</v>
      </c>
      <c r="O539">
        <v>50</v>
      </c>
      <c r="P539" t="s">
        <v>26</v>
      </c>
      <c r="Q539" t="str">
        <f>_xlfn.IFS(OR(MTA_Daily_Ridership[[#This Row],[Day Name]]="Saturday",MTA_Daily_Ridership[[#This Row],[Day Name]]="Sunday"),"Weekend",TRUE,"Weekday")</f>
        <v>Weekend</v>
      </c>
      <c r="R5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4064141</v>
      </c>
      <c r="S539" s="9">
        <f>(MTA_Daily_Ridership[[#This Row],[Subways: % of Comparable Pre-Pandemic Day]]-100)/100</f>
        <v>-0.27</v>
      </c>
      <c r="T539">
        <f>MTA_Daily_Ridership[[#This Row],[Subways: Total Estimated Ridership]]/MTA_Daily_Ridership[[#This Row],[Bridges and Tunnels: Total Traffic]]</f>
        <v>2.246038905994975</v>
      </c>
    </row>
    <row r="540" spans="1:20" x14ac:dyDescent="0.25">
      <c r="A540" s="1">
        <v>44755</v>
      </c>
      <c r="B540">
        <v>3229387</v>
      </c>
      <c r="C540">
        <v>61</v>
      </c>
      <c r="D540">
        <v>1365172</v>
      </c>
      <c r="E540">
        <v>66</v>
      </c>
      <c r="F540">
        <v>178413</v>
      </c>
      <c r="G540">
        <v>56</v>
      </c>
      <c r="H540">
        <v>166187</v>
      </c>
      <c r="I540">
        <v>59</v>
      </c>
      <c r="J540">
        <v>25800</v>
      </c>
      <c r="K540">
        <v>91</v>
      </c>
      <c r="L540">
        <v>944299</v>
      </c>
      <c r="M540">
        <v>98</v>
      </c>
      <c r="N540">
        <v>6536</v>
      </c>
      <c r="O540">
        <v>47</v>
      </c>
      <c r="P540" t="s">
        <v>21</v>
      </c>
      <c r="Q540" t="str">
        <f>_xlfn.IFS(OR(MTA_Daily_Ridership[[#This Row],[Day Name]]="Saturday",MTA_Daily_Ridership[[#This Row],[Day Name]]="Sunday"),"Weekend",TRUE,"Weekday")</f>
        <v>Weekday</v>
      </c>
      <c r="R5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5915794</v>
      </c>
      <c r="S540" s="9">
        <f>(MTA_Daily_Ridership[[#This Row],[Subways: % of Comparable Pre-Pandemic Day]]-100)/100</f>
        <v>-0.39</v>
      </c>
      <c r="T540">
        <f>MTA_Daily_Ridership[[#This Row],[Subways: Total Estimated Ridership]]/MTA_Daily_Ridership[[#This Row],[Bridges and Tunnels: Total Traffic]]</f>
        <v>3.419877602327229</v>
      </c>
    </row>
    <row r="541" spans="1:20" x14ac:dyDescent="0.25">
      <c r="A541" s="1">
        <v>44761</v>
      </c>
      <c r="B541">
        <v>3169016</v>
      </c>
      <c r="C541">
        <v>60</v>
      </c>
      <c r="D541">
        <v>1372407</v>
      </c>
      <c r="E541">
        <v>66</v>
      </c>
      <c r="F541">
        <v>180693</v>
      </c>
      <c r="G541">
        <v>57</v>
      </c>
      <c r="H541">
        <v>160294</v>
      </c>
      <c r="I541">
        <v>57</v>
      </c>
      <c r="J541">
        <v>24933</v>
      </c>
      <c r="K541">
        <v>88</v>
      </c>
      <c r="L541">
        <v>932398</v>
      </c>
      <c r="M541">
        <v>97</v>
      </c>
      <c r="N541">
        <v>6593</v>
      </c>
      <c r="O541">
        <v>48</v>
      </c>
      <c r="P541" t="s">
        <v>23</v>
      </c>
      <c r="Q541" t="str">
        <f>_xlfn.IFS(OR(MTA_Daily_Ridership[[#This Row],[Day Name]]="Saturday",MTA_Daily_Ridership[[#This Row],[Day Name]]="Sunday"),"Weekend",TRUE,"Weekday")</f>
        <v>Weekday</v>
      </c>
      <c r="R5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5846334</v>
      </c>
      <c r="S541" s="9">
        <f>(MTA_Daily_Ridership[[#This Row],[Subways: % of Comparable Pre-Pandemic Day]]-100)/100</f>
        <v>-0.4</v>
      </c>
      <c r="T541">
        <f>MTA_Daily_Ridership[[#This Row],[Subways: Total Estimated Ridership]]/MTA_Daily_Ridership[[#This Row],[Bridges and Tunnels: Total Traffic]]</f>
        <v>3.3987803491641979</v>
      </c>
    </row>
    <row r="542" spans="1:20" x14ac:dyDescent="0.25">
      <c r="A542" s="1">
        <v>44762</v>
      </c>
      <c r="B542">
        <v>3190942</v>
      </c>
      <c r="C542">
        <v>60</v>
      </c>
      <c r="D542">
        <v>1357383</v>
      </c>
      <c r="E542">
        <v>66</v>
      </c>
      <c r="F542">
        <v>180707</v>
      </c>
      <c r="G542">
        <v>57</v>
      </c>
      <c r="H542">
        <v>156988</v>
      </c>
      <c r="I542">
        <v>55</v>
      </c>
      <c r="J542">
        <v>25590</v>
      </c>
      <c r="K542">
        <v>90</v>
      </c>
      <c r="L542">
        <v>945289</v>
      </c>
      <c r="M542">
        <v>98</v>
      </c>
      <c r="N542">
        <v>6167</v>
      </c>
      <c r="O542">
        <v>45</v>
      </c>
      <c r="P542" t="s">
        <v>21</v>
      </c>
      <c r="Q542" t="str">
        <f>_xlfn.IFS(OR(MTA_Daily_Ridership[[#This Row],[Day Name]]="Saturday",MTA_Daily_Ridership[[#This Row],[Day Name]]="Sunday"),"Weekend",TRUE,"Weekday")</f>
        <v>Weekday</v>
      </c>
      <c r="R5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5863066</v>
      </c>
      <c r="S542" s="9">
        <f>(MTA_Daily_Ridership[[#This Row],[Subways: % of Comparable Pre-Pandemic Day]]-100)/100</f>
        <v>-0.4</v>
      </c>
      <c r="T542">
        <f>MTA_Daily_Ridership[[#This Row],[Subways: Total Estimated Ridership]]/MTA_Daily_Ridership[[#This Row],[Bridges and Tunnels: Total Traffic]]</f>
        <v>3.3756258667984076</v>
      </c>
    </row>
    <row r="543" spans="1:20" x14ac:dyDescent="0.25">
      <c r="A543" s="1">
        <v>44768</v>
      </c>
      <c r="B543">
        <v>3175001</v>
      </c>
      <c r="C543">
        <v>60</v>
      </c>
      <c r="D543">
        <v>1360570</v>
      </c>
      <c r="E543">
        <v>66</v>
      </c>
      <c r="F543">
        <v>186182</v>
      </c>
      <c r="G543">
        <v>59</v>
      </c>
      <c r="H543">
        <v>162994</v>
      </c>
      <c r="I543">
        <v>58</v>
      </c>
      <c r="J543">
        <v>24990</v>
      </c>
      <c r="K543">
        <v>88</v>
      </c>
      <c r="L543">
        <v>942025</v>
      </c>
      <c r="M543">
        <v>98</v>
      </c>
      <c r="N543">
        <v>6479</v>
      </c>
      <c r="O543">
        <v>47</v>
      </c>
      <c r="P543" t="s">
        <v>23</v>
      </c>
      <c r="Q543" t="str">
        <f>_xlfn.IFS(OR(MTA_Daily_Ridership[[#This Row],[Day Name]]="Saturday",MTA_Daily_Ridership[[#This Row],[Day Name]]="Sunday"),"Weekend",TRUE,"Weekday")</f>
        <v>Weekday</v>
      </c>
      <c r="R5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5858241</v>
      </c>
      <c r="S543" s="9">
        <f>(MTA_Daily_Ridership[[#This Row],[Subways: % of Comparable Pre-Pandemic Day]]-100)/100</f>
        <v>-0.4</v>
      </c>
      <c r="T543">
        <f>MTA_Daily_Ridership[[#This Row],[Subways: Total Estimated Ridership]]/MTA_Daily_Ridership[[#This Row],[Bridges and Tunnels: Total Traffic]]</f>
        <v>3.3703999363074226</v>
      </c>
    </row>
    <row r="544" spans="1:20" x14ac:dyDescent="0.25">
      <c r="A544" s="1">
        <v>44769</v>
      </c>
      <c r="B544">
        <v>3232796</v>
      </c>
      <c r="C544">
        <v>61</v>
      </c>
      <c r="D544">
        <v>1369023</v>
      </c>
      <c r="E544">
        <v>66</v>
      </c>
      <c r="F544">
        <v>185332</v>
      </c>
      <c r="G544">
        <v>59</v>
      </c>
      <c r="H544">
        <v>161241</v>
      </c>
      <c r="I544">
        <v>57</v>
      </c>
      <c r="J544">
        <v>25759</v>
      </c>
      <c r="K544">
        <v>91</v>
      </c>
      <c r="L544">
        <v>957557</v>
      </c>
      <c r="M544">
        <v>100</v>
      </c>
      <c r="N544">
        <v>6667</v>
      </c>
      <c r="O544">
        <v>48</v>
      </c>
      <c r="P544" t="s">
        <v>21</v>
      </c>
      <c r="Q544" t="str">
        <f>_xlfn.IFS(OR(MTA_Daily_Ridership[[#This Row],[Day Name]]="Saturday",MTA_Daily_Ridership[[#This Row],[Day Name]]="Sunday"),"Weekend",TRUE,"Weekday")</f>
        <v>Weekday</v>
      </c>
      <c r="R5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5938375</v>
      </c>
      <c r="S544" s="9">
        <f>(MTA_Daily_Ridership[[#This Row],[Subways: % of Comparable Pre-Pandemic Day]]-100)/100</f>
        <v>-0.39</v>
      </c>
      <c r="T544">
        <f>MTA_Daily_Ridership[[#This Row],[Subways: Total Estimated Ridership]]/MTA_Daily_Ridership[[#This Row],[Bridges and Tunnels: Total Traffic]]</f>
        <v>3.3760872720892854</v>
      </c>
    </row>
    <row r="545" spans="1:20" x14ac:dyDescent="0.25">
      <c r="A545" s="1">
        <v>44772</v>
      </c>
      <c r="B545">
        <v>2074421</v>
      </c>
      <c r="C545">
        <v>73</v>
      </c>
      <c r="D545">
        <v>893846</v>
      </c>
      <c r="E545">
        <v>66</v>
      </c>
      <c r="F545">
        <v>89426</v>
      </c>
      <c r="G545">
        <v>70</v>
      </c>
      <c r="H545">
        <v>96840</v>
      </c>
      <c r="I545">
        <v>63</v>
      </c>
      <c r="J545">
        <v>15068</v>
      </c>
      <c r="K545">
        <v>95</v>
      </c>
      <c r="L545">
        <v>954809</v>
      </c>
      <c r="M545">
        <v>103</v>
      </c>
      <c r="N545">
        <v>56</v>
      </c>
      <c r="O545">
        <v>1</v>
      </c>
      <c r="P545" t="s">
        <v>26</v>
      </c>
      <c r="Q545" t="str">
        <f>_xlfn.IFS(OR(MTA_Daily_Ridership[[#This Row],[Day Name]]="Saturday",MTA_Daily_Ridership[[#This Row],[Day Name]]="Sunday"),"Weekend",TRUE,"Weekday")</f>
        <v>Weekend</v>
      </c>
      <c r="R5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4124466</v>
      </c>
      <c r="S545" s="9">
        <f>(MTA_Daily_Ridership[[#This Row],[Subways: % of Comparable Pre-Pandemic Day]]-100)/100</f>
        <v>-0.27</v>
      </c>
      <c r="T545">
        <f>MTA_Daily_Ridership[[#This Row],[Subways: Total Estimated Ridership]]/MTA_Daily_Ridership[[#This Row],[Bridges and Tunnels: Total Traffic]]</f>
        <v>2.1726031070088365</v>
      </c>
    </row>
    <row r="546" spans="1:20" x14ac:dyDescent="0.25">
      <c r="A546" s="1">
        <v>44777</v>
      </c>
      <c r="B546">
        <v>3049076</v>
      </c>
      <c r="C546">
        <v>59</v>
      </c>
      <c r="D546">
        <v>1323229</v>
      </c>
      <c r="E546">
        <v>66</v>
      </c>
      <c r="F546">
        <v>174491</v>
      </c>
      <c r="G546">
        <v>56</v>
      </c>
      <c r="H546">
        <v>147770</v>
      </c>
      <c r="I546">
        <v>54</v>
      </c>
      <c r="J546">
        <v>25326</v>
      </c>
      <c r="K546">
        <v>91</v>
      </c>
      <c r="L546">
        <v>976459</v>
      </c>
      <c r="M546">
        <v>100</v>
      </c>
      <c r="N546">
        <v>5409</v>
      </c>
      <c r="O546">
        <v>40</v>
      </c>
      <c r="P546" t="s">
        <v>22</v>
      </c>
      <c r="Q546" t="str">
        <f>_xlfn.IFS(OR(MTA_Daily_Ridership[[#This Row],[Day Name]]="Saturday",MTA_Daily_Ridership[[#This Row],[Day Name]]="Sunday"),"Weekend",TRUE,"Weekday")</f>
        <v>Weekday</v>
      </c>
      <c r="R5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5701760</v>
      </c>
      <c r="S546" s="9">
        <f>(MTA_Daily_Ridership[[#This Row],[Subways: % of Comparable Pre-Pandemic Day]]-100)/100</f>
        <v>-0.41</v>
      </c>
      <c r="T546">
        <f>MTA_Daily_Ridership[[#This Row],[Subways: Total Estimated Ridership]]/MTA_Daily_Ridership[[#This Row],[Bridges and Tunnels: Total Traffic]]</f>
        <v>3.1225847680240544</v>
      </c>
    </row>
    <row r="547" spans="1:20" x14ac:dyDescent="0.25">
      <c r="A547" s="1">
        <v>44803</v>
      </c>
      <c r="B547">
        <v>3091873</v>
      </c>
      <c r="C547">
        <v>60</v>
      </c>
      <c r="D547">
        <v>1326293</v>
      </c>
      <c r="E547">
        <v>66</v>
      </c>
      <c r="F547">
        <v>195986</v>
      </c>
      <c r="G547">
        <v>63</v>
      </c>
      <c r="H547">
        <v>152025</v>
      </c>
      <c r="I547">
        <v>56</v>
      </c>
      <c r="J547">
        <v>24300</v>
      </c>
      <c r="K547">
        <v>87</v>
      </c>
      <c r="L547">
        <v>934163</v>
      </c>
      <c r="M547">
        <v>96</v>
      </c>
      <c r="N547">
        <v>6228</v>
      </c>
      <c r="O547">
        <v>47</v>
      </c>
      <c r="P547" t="s">
        <v>23</v>
      </c>
      <c r="Q547" t="str">
        <f>_xlfn.IFS(OR(MTA_Daily_Ridership[[#This Row],[Day Name]]="Saturday",MTA_Daily_Ridership[[#This Row],[Day Name]]="Sunday"),"Weekend",TRUE,"Weekday")</f>
        <v>Weekday</v>
      </c>
      <c r="R5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5730868</v>
      </c>
      <c r="S547" s="9">
        <f>(MTA_Daily_Ridership[[#This Row],[Subways: % of Comparable Pre-Pandemic Day]]-100)/100</f>
        <v>-0.4</v>
      </c>
      <c r="T547">
        <f>MTA_Daily_Ridership[[#This Row],[Subways: Total Estimated Ridership]]/MTA_Daily_Ridership[[#This Row],[Bridges and Tunnels: Total Traffic]]</f>
        <v>3.3097789143864613</v>
      </c>
    </row>
    <row r="548" spans="1:20" x14ac:dyDescent="0.25">
      <c r="A548" s="1">
        <v>44825</v>
      </c>
      <c r="B548">
        <v>3878782</v>
      </c>
      <c r="C548">
        <v>67</v>
      </c>
      <c r="D548">
        <v>1543632</v>
      </c>
      <c r="E548">
        <v>66</v>
      </c>
      <c r="F548">
        <v>204572</v>
      </c>
      <c r="G548">
        <v>62</v>
      </c>
      <c r="H548">
        <v>188361</v>
      </c>
      <c r="I548">
        <v>65</v>
      </c>
      <c r="J548">
        <v>27479</v>
      </c>
      <c r="K548">
        <v>93</v>
      </c>
      <c r="L548">
        <v>946181</v>
      </c>
      <c r="M548">
        <v>99</v>
      </c>
      <c r="N548">
        <v>8112</v>
      </c>
      <c r="O548">
        <v>47</v>
      </c>
      <c r="P548" t="s">
        <v>21</v>
      </c>
      <c r="Q548" t="str">
        <f>_xlfn.IFS(OR(MTA_Daily_Ridership[[#This Row],[Day Name]]="Saturday",MTA_Daily_Ridership[[#This Row],[Day Name]]="Sunday"),"Weekend",TRUE,"Weekday")</f>
        <v>Weekday</v>
      </c>
      <c r="R5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6797119</v>
      </c>
      <c r="S548" s="9">
        <f>(MTA_Daily_Ridership[[#This Row],[Subways: % of Comparable Pre-Pandemic Day]]-100)/100</f>
        <v>-0.33</v>
      </c>
      <c r="T548">
        <f>MTA_Daily_Ridership[[#This Row],[Subways: Total Estimated Ridership]]/MTA_Daily_Ridership[[#This Row],[Bridges and Tunnels: Total Traffic]]</f>
        <v>4.0994080413789753</v>
      </c>
    </row>
    <row r="549" spans="1:20" x14ac:dyDescent="0.25">
      <c r="A549" s="1">
        <v>44832</v>
      </c>
      <c r="B549">
        <v>3712354</v>
      </c>
      <c r="C549">
        <v>64</v>
      </c>
      <c r="D549">
        <v>1541900</v>
      </c>
      <c r="E549">
        <v>66</v>
      </c>
      <c r="F549">
        <v>201525</v>
      </c>
      <c r="G549">
        <v>62</v>
      </c>
      <c r="H549">
        <v>179234</v>
      </c>
      <c r="I549">
        <v>62</v>
      </c>
      <c r="J549">
        <v>27423</v>
      </c>
      <c r="K549">
        <v>92</v>
      </c>
      <c r="L549">
        <v>930967</v>
      </c>
      <c r="M549">
        <v>98</v>
      </c>
      <c r="N549">
        <v>7903</v>
      </c>
      <c r="O549">
        <v>46</v>
      </c>
      <c r="P549" t="s">
        <v>21</v>
      </c>
      <c r="Q549" t="str">
        <f>_xlfn.IFS(OR(MTA_Daily_Ridership[[#This Row],[Day Name]]="Saturday",MTA_Daily_Ridership[[#This Row],[Day Name]]="Sunday"),"Weekend",TRUE,"Weekday")</f>
        <v>Weekday</v>
      </c>
      <c r="R5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6601306</v>
      </c>
      <c r="S549" s="9">
        <f>(MTA_Daily_Ridership[[#This Row],[Subways: % of Comparable Pre-Pandemic Day]]-100)/100</f>
        <v>-0.36</v>
      </c>
      <c r="T549">
        <f>MTA_Daily_Ridership[[#This Row],[Subways: Total Estimated Ridership]]/MTA_Daily_Ridership[[#This Row],[Bridges and Tunnels: Total Traffic]]</f>
        <v>3.9876322146757079</v>
      </c>
    </row>
    <row r="550" spans="1:20" x14ac:dyDescent="0.25">
      <c r="A550" s="1">
        <v>44841</v>
      </c>
      <c r="B550">
        <v>3591080</v>
      </c>
      <c r="C550">
        <v>62</v>
      </c>
      <c r="D550">
        <v>1480214</v>
      </c>
      <c r="E550">
        <v>66</v>
      </c>
      <c r="F550">
        <v>204261</v>
      </c>
      <c r="G550">
        <v>65</v>
      </c>
      <c r="H550">
        <v>166955</v>
      </c>
      <c r="I550">
        <v>57</v>
      </c>
      <c r="J550">
        <v>26725</v>
      </c>
      <c r="K550">
        <v>90</v>
      </c>
      <c r="L550">
        <v>1018633</v>
      </c>
      <c r="M550">
        <v>110</v>
      </c>
      <c r="N550">
        <v>6865</v>
      </c>
      <c r="O550">
        <v>38</v>
      </c>
      <c r="P550" t="s">
        <v>24</v>
      </c>
      <c r="Q550" t="str">
        <f>_xlfn.IFS(OR(MTA_Daily_Ridership[[#This Row],[Day Name]]="Saturday",MTA_Daily_Ridership[[#This Row],[Day Name]]="Sunday"),"Weekend",TRUE,"Weekday")</f>
        <v>Weekday</v>
      </c>
      <c r="R5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6494733</v>
      </c>
      <c r="S550" s="9">
        <f>(MTA_Daily_Ridership[[#This Row],[Subways: % of Comparable Pre-Pandemic Day]]-100)/100</f>
        <v>-0.38</v>
      </c>
      <c r="T550">
        <f>MTA_Daily_Ridership[[#This Row],[Subways: Total Estimated Ridership]]/MTA_Daily_Ridership[[#This Row],[Bridges and Tunnels: Total Traffic]]</f>
        <v>3.5253913823722578</v>
      </c>
    </row>
    <row r="551" spans="1:20" x14ac:dyDescent="0.25">
      <c r="A551" s="1">
        <v>44849</v>
      </c>
      <c r="B551">
        <v>2363501</v>
      </c>
      <c r="C551">
        <v>71</v>
      </c>
      <c r="D551">
        <v>914771</v>
      </c>
      <c r="E551">
        <v>66</v>
      </c>
      <c r="F551">
        <v>100804</v>
      </c>
      <c r="G551">
        <v>89</v>
      </c>
      <c r="H551">
        <v>108230</v>
      </c>
      <c r="I551">
        <v>71</v>
      </c>
      <c r="J551">
        <v>15945</v>
      </c>
      <c r="K551">
        <v>90</v>
      </c>
      <c r="L551">
        <v>964859</v>
      </c>
      <c r="M551">
        <v>102</v>
      </c>
      <c r="N551">
        <v>1897</v>
      </c>
      <c r="O551">
        <v>42</v>
      </c>
      <c r="P551" t="s">
        <v>26</v>
      </c>
      <c r="Q551" t="str">
        <f>_xlfn.IFS(OR(MTA_Daily_Ridership[[#This Row],[Day Name]]="Saturday",MTA_Daily_Ridership[[#This Row],[Day Name]]="Sunday"),"Weekend",TRUE,"Weekday")</f>
        <v>Weekend</v>
      </c>
      <c r="R5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4470007</v>
      </c>
      <c r="S551" s="9">
        <f>(MTA_Daily_Ridership[[#This Row],[Subways: % of Comparable Pre-Pandemic Day]]-100)/100</f>
        <v>-0.28999999999999998</v>
      </c>
      <c r="T551">
        <f>MTA_Daily_Ridership[[#This Row],[Subways: Total Estimated Ridership]]/MTA_Daily_Ridership[[#This Row],[Bridges and Tunnels: Total Traffic]]</f>
        <v>2.4495817523596712</v>
      </c>
    </row>
    <row r="552" spans="1:20" x14ac:dyDescent="0.25">
      <c r="A552" s="1">
        <v>44856</v>
      </c>
      <c r="B552">
        <v>2430406</v>
      </c>
      <c r="C552">
        <v>73</v>
      </c>
      <c r="D552">
        <v>916539</v>
      </c>
      <c r="E552">
        <v>66</v>
      </c>
      <c r="F552">
        <v>97921</v>
      </c>
      <c r="G552">
        <v>86</v>
      </c>
      <c r="H552">
        <v>122863</v>
      </c>
      <c r="I552">
        <v>81</v>
      </c>
      <c r="J552">
        <v>15832</v>
      </c>
      <c r="K552">
        <v>90</v>
      </c>
      <c r="L552">
        <v>970862</v>
      </c>
      <c r="M552">
        <v>103</v>
      </c>
      <c r="N552">
        <v>90</v>
      </c>
      <c r="O552">
        <v>2</v>
      </c>
      <c r="P552" t="s">
        <v>26</v>
      </c>
      <c r="Q552" t="str">
        <f>_xlfn.IFS(OR(MTA_Daily_Ridership[[#This Row],[Day Name]]="Saturday",MTA_Daily_Ridership[[#This Row],[Day Name]]="Sunday"),"Weekend",TRUE,"Weekday")</f>
        <v>Weekend</v>
      </c>
      <c r="R5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4554513</v>
      </c>
      <c r="S552" s="9">
        <f>(MTA_Daily_Ridership[[#This Row],[Subways: % of Comparable Pre-Pandemic Day]]-100)/100</f>
        <v>-0.27</v>
      </c>
      <c r="T552">
        <f>MTA_Daily_Ridership[[#This Row],[Subways: Total Estimated Ridership]]/MTA_Daily_Ridership[[#This Row],[Bridges and Tunnels: Total Traffic]]</f>
        <v>2.5033485706516476</v>
      </c>
    </row>
    <row r="553" spans="1:20" x14ac:dyDescent="0.25">
      <c r="A553" s="1">
        <v>44863</v>
      </c>
      <c r="B553">
        <v>2440601</v>
      </c>
      <c r="C553">
        <v>73</v>
      </c>
      <c r="D553">
        <v>912721</v>
      </c>
      <c r="E553">
        <v>66</v>
      </c>
      <c r="F553">
        <v>86888</v>
      </c>
      <c r="G553">
        <v>77</v>
      </c>
      <c r="H553">
        <v>102975</v>
      </c>
      <c r="I553">
        <v>68</v>
      </c>
      <c r="J553">
        <v>15778</v>
      </c>
      <c r="K553">
        <v>89</v>
      </c>
      <c r="L553">
        <v>949043</v>
      </c>
      <c r="M553">
        <v>100</v>
      </c>
      <c r="N553">
        <v>42</v>
      </c>
      <c r="O553">
        <v>1</v>
      </c>
      <c r="P553" t="s">
        <v>26</v>
      </c>
      <c r="Q553" t="str">
        <f>_xlfn.IFS(OR(MTA_Daily_Ridership[[#This Row],[Day Name]]="Saturday",MTA_Daily_Ridership[[#This Row],[Day Name]]="Sunday"),"Weekend",TRUE,"Weekday")</f>
        <v>Weekend</v>
      </c>
      <c r="R5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4508048</v>
      </c>
      <c r="S553" s="9">
        <f>(MTA_Daily_Ridership[[#This Row],[Subways: % of Comparable Pre-Pandemic Day]]-100)/100</f>
        <v>-0.27</v>
      </c>
      <c r="T553">
        <f>MTA_Daily_Ridership[[#This Row],[Subways: Total Estimated Ridership]]/MTA_Daily_Ridership[[#This Row],[Bridges and Tunnels: Total Traffic]]</f>
        <v>2.5716442774458059</v>
      </c>
    </row>
    <row r="554" spans="1:20" x14ac:dyDescent="0.25">
      <c r="A554" s="1">
        <v>44878</v>
      </c>
      <c r="B554">
        <v>1794024</v>
      </c>
      <c r="C554">
        <v>71</v>
      </c>
      <c r="D554">
        <v>662034</v>
      </c>
      <c r="E554">
        <v>66</v>
      </c>
      <c r="F554">
        <v>76869</v>
      </c>
      <c r="G554">
        <v>81</v>
      </c>
      <c r="H554">
        <v>76460</v>
      </c>
      <c r="I554">
        <v>73</v>
      </c>
      <c r="J554">
        <v>15544</v>
      </c>
      <c r="K554">
        <v>83</v>
      </c>
      <c r="L554">
        <v>859975</v>
      </c>
      <c r="M554">
        <v>104</v>
      </c>
      <c r="N554">
        <v>1658</v>
      </c>
      <c r="O554">
        <v>54</v>
      </c>
      <c r="P554" t="s">
        <v>27</v>
      </c>
      <c r="Q554" t="str">
        <f>_xlfn.IFS(OR(MTA_Daily_Ridership[[#This Row],[Day Name]]="Saturday",MTA_Daily_Ridership[[#This Row],[Day Name]]="Sunday"),"Weekend",TRUE,"Weekday")</f>
        <v>Weekend</v>
      </c>
      <c r="R5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3486564</v>
      </c>
      <c r="S554" s="9">
        <f>(MTA_Daily_Ridership[[#This Row],[Subways: % of Comparable Pre-Pandemic Day]]-100)/100</f>
        <v>-0.28999999999999998</v>
      </c>
      <c r="T554">
        <f>MTA_Daily_Ridership[[#This Row],[Subways: Total Estimated Ridership]]/MTA_Daily_Ridership[[#This Row],[Bridges and Tunnels: Total Traffic]]</f>
        <v>2.0861350620657579</v>
      </c>
    </row>
    <row r="555" spans="1:20" x14ac:dyDescent="0.25">
      <c r="A555" s="1">
        <v>44879</v>
      </c>
      <c r="B555">
        <v>3401075</v>
      </c>
      <c r="C555">
        <v>60</v>
      </c>
      <c r="D555">
        <v>1441705</v>
      </c>
      <c r="E555">
        <v>66</v>
      </c>
      <c r="F555">
        <v>181582</v>
      </c>
      <c r="G555">
        <v>55</v>
      </c>
      <c r="H555">
        <v>165573</v>
      </c>
      <c r="I555">
        <v>58</v>
      </c>
      <c r="J555">
        <v>25728</v>
      </c>
      <c r="K555">
        <v>82</v>
      </c>
      <c r="L555">
        <v>889804</v>
      </c>
      <c r="M555">
        <v>94</v>
      </c>
      <c r="N555">
        <v>7135</v>
      </c>
      <c r="O555">
        <v>42</v>
      </c>
      <c r="P555" t="s">
        <v>25</v>
      </c>
      <c r="Q555" t="str">
        <f>_xlfn.IFS(OR(MTA_Daily_Ridership[[#This Row],[Day Name]]="Saturday",MTA_Daily_Ridership[[#This Row],[Day Name]]="Sunday"),"Weekend",TRUE,"Weekday")</f>
        <v>Weekday</v>
      </c>
      <c r="R5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6112602</v>
      </c>
      <c r="S555" s="9">
        <f>(MTA_Daily_Ridership[[#This Row],[Subways: % of Comparable Pre-Pandemic Day]]-100)/100</f>
        <v>-0.4</v>
      </c>
      <c r="T555">
        <f>MTA_Daily_Ridership[[#This Row],[Subways: Total Estimated Ridership]]/MTA_Daily_Ridership[[#This Row],[Bridges and Tunnels: Total Traffic]]</f>
        <v>3.8222743435633015</v>
      </c>
    </row>
    <row r="556" spans="1:20" x14ac:dyDescent="0.25">
      <c r="A556" s="1">
        <v>44884</v>
      </c>
      <c r="B556">
        <v>2323449</v>
      </c>
      <c r="C556">
        <v>74</v>
      </c>
      <c r="D556">
        <v>864766</v>
      </c>
      <c r="E556">
        <v>66</v>
      </c>
      <c r="F556">
        <v>97654</v>
      </c>
      <c r="G556">
        <v>85</v>
      </c>
      <c r="H556">
        <v>101076</v>
      </c>
      <c r="I556">
        <v>67</v>
      </c>
      <c r="J556">
        <v>16076</v>
      </c>
      <c r="K556">
        <v>95</v>
      </c>
      <c r="L556">
        <v>929687</v>
      </c>
      <c r="M556">
        <v>102</v>
      </c>
      <c r="N556">
        <v>1630</v>
      </c>
      <c r="O556">
        <v>47</v>
      </c>
      <c r="P556" t="s">
        <v>26</v>
      </c>
      <c r="Q556" t="str">
        <f>_xlfn.IFS(OR(MTA_Daily_Ridership[[#This Row],[Day Name]]="Saturday",MTA_Daily_Ridership[[#This Row],[Day Name]]="Sunday"),"Weekend",TRUE,"Weekday")</f>
        <v>Weekend</v>
      </c>
      <c r="R5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4334338</v>
      </c>
      <c r="S556" s="9">
        <f>(MTA_Daily_Ridership[[#This Row],[Subways: % of Comparable Pre-Pandemic Day]]-100)/100</f>
        <v>-0.26</v>
      </c>
      <c r="T556">
        <f>MTA_Daily_Ridership[[#This Row],[Subways: Total Estimated Ridership]]/MTA_Daily_Ridership[[#This Row],[Bridges and Tunnels: Total Traffic]]</f>
        <v>2.4991733777066907</v>
      </c>
    </row>
    <row r="557" spans="1:20" x14ac:dyDescent="0.25">
      <c r="A557" s="1">
        <v>44887</v>
      </c>
      <c r="B557">
        <v>3548882</v>
      </c>
      <c r="C557">
        <v>63</v>
      </c>
      <c r="D557">
        <v>1447618</v>
      </c>
      <c r="E557">
        <v>66</v>
      </c>
      <c r="F557">
        <v>200264</v>
      </c>
      <c r="G557">
        <v>61</v>
      </c>
      <c r="H557">
        <v>183771</v>
      </c>
      <c r="I557">
        <v>64</v>
      </c>
      <c r="J557">
        <v>27957</v>
      </c>
      <c r="K557">
        <v>90</v>
      </c>
      <c r="L557">
        <v>982740</v>
      </c>
      <c r="M557">
        <v>104</v>
      </c>
      <c r="N557">
        <v>7462</v>
      </c>
      <c r="O557">
        <v>44</v>
      </c>
      <c r="P557" t="s">
        <v>23</v>
      </c>
      <c r="Q557" t="str">
        <f>_xlfn.IFS(OR(MTA_Daily_Ridership[[#This Row],[Day Name]]="Saturday",MTA_Daily_Ridership[[#This Row],[Day Name]]="Sunday"),"Weekend",TRUE,"Weekday")</f>
        <v>Weekday</v>
      </c>
      <c r="R5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6398694</v>
      </c>
      <c r="S557" s="9">
        <f>(MTA_Daily_Ridership[[#This Row],[Subways: % of Comparable Pre-Pandemic Day]]-100)/100</f>
        <v>-0.37</v>
      </c>
      <c r="T557">
        <f>MTA_Daily_Ridership[[#This Row],[Subways: Total Estimated Ridership]]/MTA_Daily_Ridership[[#This Row],[Bridges and Tunnels: Total Traffic]]</f>
        <v>3.6112115106742375</v>
      </c>
    </row>
    <row r="558" spans="1:20" x14ac:dyDescent="0.25">
      <c r="A558" s="1">
        <v>44894</v>
      </c>
      <c r="B558">
        <v>3596894</v>
      </c>
      <c r="C558">
        <v>64</v>
      </c>
      <c r="D558">
        <v>1455294</v>
      </c>
      <c r="E558">
        <v>66</v>
      </c>
      <c r="F558">
        <v>192494</v>
      </c>
      <c r="G558">
        <v>59</v>
      </c>
      <c r="H558">
        <v>181370</v>
      </c>
      <c r="I558">
        <v>63</v>
      </c>
      <c r="J558">
        <v>27009</v>
      </c>
      <c r="K558">
        <v>87</v>
      </c>
      <c r="L558">
        <v>891057</v>
      </c>
      <c r="M558">
        <v>94</v>
      </c>
      <c r="N558">
        <v>7510</v>
      </c>
      <c r="O558">
        <v>44</v>
      </c>
      <c r="P558" t="s">
        <v>23</v>
      </c>
      <c r="Q558" t="str">
        <f>_xlfn.IFS(OR(MTA_Daily_Ridership[[#This Row],[Day Name]]="Saturday",MTA_Daily_Ridership[[#This Row],[Day Name]]="Sunday"),"Weekend",TRUE,"Weekday")</f>
        <v>Weekday</v>
      </c>
      <c r="R5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6351628</v>
      </c>
      <c r="S558" s="9">
        <f>(MTA_Daily_Ridership[[#This Row],[Subways: % of Comparable Pre-Pandemic Day]]-100)/100</f>
        <v>-0.36</v>
      </c>
      <c r="T558">
        <f>MTA_Daily_Ridership[[#This Row],[Subways: Total Estimated Ridership]]/MTA_Daily_Ridership[[#This Row],[Bridges and Tunnels: Total Traffic]]</f>
        <v>4.0366598320870608</v>
      </c>
    </row>
    <row r="559" spans="1:20" x14ac:dyDescent="0.25">
      <c r="A559" s="1">
        <v>44921</v>
      </c>
      <c r="B559">
        <v>1812842</v>
      </c>
      <c r="C559">
        <v>71</v>
      </c>
      <c r="D559">
        <v>644828</v>
      </c>
      <c r="E559">
        <v>66</v>
      </c>
      <c r="F559">
        <v>87401</v>
      </c>
      <c r="G559">
        <v>82</v>
      </c>
      <c r="H559">
        <v>89137</v>
      </c>
      <c r="I559">
        <v>83</v>
      </c>
      <c r="J559">
        <v>9327</v>
      </c>
      <c r="K559">
        <v>52</v>
      </c>
      <c r="L559">
        <v>764686</v>
      </c>
      <c r="M559">
        <v>96</v>
      </c>
      <c r="N559">
        <v>2214</v>
      </c>
      <c r="O559">
        <v>65</v>
      </c>
      <c r="P559" t="s">
        <v>25</v>
      </c>
      <c r="Q559" t="str">
        <f>_xlfn.IFS(OR(MTA_Daily_Ridership[[#This Row],[Day Name]]="Saturday",MTA_Daily_Ridership[[#This Row],[Day Name]]="Sunday"),"Weekend",TRUE,"Weekday")</f>
        <v>Weekday</v>
      </c>
      <c r="R5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3410435</v>
      </c>
      <c r="S559" s="9">
        <f>(MTA_Daily_Ridership[[#This Row],[Subways: % of Comparable Pre-Pandemic Day]]-100)/100</f>
        <v>-0.28999999999999998</v>
      </c>
      <c r="T559">
        <f>MTA_Daily_Ridership[[#This Row],[Subways: Total Estimated Ridership]]/MTA_Daily_Ridership[[#This Row],[Bridges and Tunnels: Total Traffic]]</f>
        <v>2.3707011766921324</v>
      </c>
    </row>
    <row r="560" spans="1:20" x14ac:dyDescent="0.25">
      <c r="A560" s="1">
        <v>44935</v>
      </c>
      <c r="B560">
        <v>3145743</v>
      </c>
      <c r="C560">
        <v>61</v>
      </c>
      <c r="D560">
        <v>1353638</v>
      </c>
      <c r="E560">
        <v>66</v>
      </c>
      <c r="F560">
        <v>173594</v>
      </c>
      <c r="G560">
        <v>57</v>
      </c>
      <c r="H560">
        <v>157335</v>
      </c>
      <c r="I560">
        <v>58</v>
      </c>
      <c r="J560">
        <v>24923</v>
      </c>
      <c r="K560">
        <v>88</v>
      </c>
      <c r="L560">
        <v>829372</v>
      </c>
      <c r="M560">
        <v>95</v>
      </c>
      <c r="N560">
        <v>6629</v>
      </c>
      <c r="O560">
        <v>40</v>
      </c>
      <c r="P560" t="s">
        <v>25</v>
      </c>
      <c r="Q560" t="str">
        <f>_xlfn.IFS(OR(MTA_Daily_Ridership[[#This Row],[Day Name]]="Saturday",MTA_Daily_Ridership[[#This Row],[Day Name]]="Sunday"),"Weekend",TRUE,"Weekday")</f>
        <v>Weekday</v>
      </c>
      <c r="R5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5691234</v>
      </c>
      <c r="S560" s="9">
        <f>(MTA_Daily_Ridership[[#This Row],[Subways: % of Comparable Pre-Pandemic Day]]-100)/100</f>
        <v>-0.39</v>
      </c>
      <c r="T560">
        <f>MTA_Daily_Ridership[[#This Row],[Subways: Total Estimated Ridership]]/MTA_Daily_Ridership[[#This Row],[Bridges and Tunnels: Total Traffic]]</f>
        <v>3.7929216322711641</v>
      </c>
    </row>
    <row r="561" spans="1:20" x14ac:dyDescent="0.25">
      <c r="A561" s="1">
        <v>44939</v>
      </c>
      <c r="B561">
        <v>3270020</v>
      </c>
      <c r="C561">
        <v>64</v>
      </c>
      <c r="D561">
        <v>1345748</v>
      </c>
      <c r="E561">
        <v>66</v>
      </c>
      <c r="F561">
        <v>167475</v>
      </c>
      <c r="G561">
        <v>55</v>
      </c>
      <c r="H561">
        <v>147885</v>
      </c>
      <c r="I561">
        <v>55</v>
      </c>
      <c r="J561">
        <v>26085</v>
      </c>
      <c r="K561">
        <v>92</v>
      </c>
      <c r="L561">
        <v>922864</v>
      </c>
      <c r="M561">
        <v>106</v>
      </c>
      <c r="N561">
        <v>6042</v>
      </c>
      <c r="O561">
        <v>37</v>
      </c>
      <c r="P561" t="s">
        <v>24</v>
      </c>
      <c r="Q561" t="str">
        <f>_xlfn.IFS(OR(MTA_Daily_Ridership[[#This Row],[Day Name]]="Saturday",MTA_Daily_Ridership[[#This Row],[Day Name]]="Sunday"),"Weekend",TRUE,"Weekday")</f>
        <v>Weekday</v>
      </c>
      <c r="R5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5886119</v>
      </c>
      <c r="S561" s="9">
        <f>(MTA_Daily_Ridership[[#This Row],[Subways: % of Comparable Pre-Pandemic Day]]-100)/100</f>
        <v>-0.36</v>
      </c>
      <c r="T561">
        <f>MTA_Daily_Ridership[[#This Row],[Subways: Total Estimated Ridership]]/MTA_Daily_Ridership[[#This Row],[Bridges and Tunnels: Total Traffic]]</f>
        <v>3.5433389968619426</v>
      </c>
    </row>
    <row r="562" spans="1:20" x14ac:dyDescent="0.25">
      <c r="A562" s="1">
        <v>44940</v>
      </c>
      <c r="B562">
        <v>2072387</v>
      </c>
      <c r="C562">
        <v>77</v>
      </c>
      <c r="D562">
        <v>785952</v>
      </c>
      <c r="E562">
        <v>66</v>
      </c>
      <c r="F562">
        <v>84718</v>
      </c>
      <c r="G562">
        <v>87</v>
      </c>
      <c r="H562">
        <v>83565</v>
      </c>
      <c r="I562">
        <v>64</v>
      </c>
      <c r="J562">
        <v>15407</v>
      </c>
      <c r="K562">
        <v>106</v>
      </c>
      <c r="L562">
        <v>817979</v>
      </c>
      <c r="M562">
        <v>107</v>
      </c>
      <c r="N562">
        <v>2059</v>
      </c>
      <c r="O562">
        <v>50</v>
      </c>
      <c r="P562" t="s">
        <v>26</v>
      </c>
      <c r="Q562" t="str">
        <f>_xlfn.IFS(OR(MTA_Daily_Ridership[[#This Row],[Day Name]]="Saturday",MTA_Daily_Ridership[[#This Row],[Day Name]]="Sunday"),"Weekend",TRUE,"Weekday")</f>
        <v>Weekend</v>
      </c>
      <c r="R5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3862067</v>
      </c>
      <c r="S562" s="9">
        <f>(MTA_Daily_Ridership[[#This Row],[Subways: % of Comparable Pre-Pandemic Day]]-100)/100</f>
        <v>-0.23</v>
      </c>
      <c r="T562">
        <f>MTA_Daily_Ridership[[#This Row],[Subways: Total Estimated Ridership]]/MTA_Daily_Ridership[[#This Row],[Bridges and Tunnels: Total Traffic]]</f>
        <v>2.5335454822189813</v>
      </c>
    </row>
    <row r="563" spans="1:20" x14ac:dyDescent="0.25">
      <c r="A563" s="1">
        <v>44951</v>
      </c>
      <c r="B563">
        <v>3511071</v>
      </c>
      <c r="C563">
        <v>68</v>
      </c>
      <c r="D563">
        <v>1342717</v>
      </c>
      <c r="E563">
        <v>66</v>
      </c>
      <c r="F563">
        <v>188247</v>
      </c>
      <c r="G563">
        <v>62</v>
      </c>
      <c r="H563">
        <v>171748</v>
      </c>
      <c r="I563">
        <v>64</v>
      </c>
      <c r="J563">
        <v>26738</v>
      </c>
      <c r="K563">
        <v>95</v>
      </c>
      <c r="L563">
        <v>815210</v>
      </c>
      <c r="M563">
        <v>94</v>
      </c>
      <c r="N563">
        <v>6937</v>
      </c>
      <c r="O563">
        <v>42</v>
      </c>
      <c r="P563" t="s">
        <v>21</v>
      </c>
      <c r="Q563" t="str">
        <f>_xlfn.IFS(OR(MTA_Daily_Ridership[[#This Row],[Day Name]]="Saturday",MTA_Daily_Ridership[[#This Row],[Day Name]]="Sunday"),"Weekend",TRUE,"Weekday")</f>
        <v>Weekday</v>
      </c>
      <c r="R5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6062668</v>
      </c>
      <c r="S563" s="9">
        <f>(MTA_Daily_Ridership[[#This Row],[Subways: % of Comparable Pre-Pandemic Day]]-100)/100</f>
        <v>-0.32</v>
      </c>
      <c r="T563">
        <f>MTA_Daily_Ridership[[#This Row],[Subways: Total Estimated Ridership]]/MTA_Daily_Ridership[[#This Row],[Bridges and Tunnels: Total Traffic]]</f>
        <v>4.306952809705475</v>
      </c>
    </row>
    <row r="564" spans="1:20" x14ac:dyDescent="0.25">
      <c r="A564" s="1">
        <v>44953</v>
      </c>
      <c r="B564">
        <v>3335372</v>
      </c>
      <c r="C564">
        <v>65</v>
      </c>
      <c r="D564">
        <v>1341589</v>
      </c>
      <c r="E564">
        <v>66</v>
      </c>
      <c r="F564">
        <v>178881</v>
      </c>
      <c r="G564">
        <v>59</v>
      </c>
      <c r="H564">
        <v>149763</v>
      </c>
      <c r="I564">
        <v>56</v>
      </c>
      <c r="J564">
        <v>26826</v>
      </c>
      <c r="K564">
        <v>95</v>
      </c>
      <c r="L564">
        <v>920095</v>
      </c>
      <c r="M564">
        <v>106</v>
      </c>
      <c r="N564">
        <v>6051</v>
      </c>
      <c r="O564">
        <v>37</v>
      </c>
      <c r="P564" t="s">
        <v>24</v>
      </c>
      <c r="Q564" t="str">
        <f>_xlfn.IFS(OR(MTA_Daily_Ridership[[#This Row],[Day Name]]="Saturday",MTA_Daily_Ridership[[#This Row],[Day Name]]="Sunday"),"Weekend",TRUE,"Weekday")</f>
        <v>Weekday</v>
      </c>
      <c r="R5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5958577</v>
      </c>
      <c r="S564" s="9">
        <f>(MTA_Daily_Ridership[[#This Row],[Subways: % of Comparable Pre-Pandemic Day]]-100)/100</f>
        <v>-0.35</v>
      </c>
      <c r="T564">
        <f>MTA_Daily_Ridership[[#This Row],[Subways: Total Estimated Ridership]]/MTA_Daily_Ridership[[#This Row],[Bridges and Tunnels: Total Traffic]]</f>
        <v>3.6250300240736011</v>
      </c>
    </row>
    <row r="565" spans="1:20" x14ac:dyDescent="0.25">
      <c r="A565" s="1">
        <v>44967</v>
      </c>
      <c r="B565">
        <v>3539529</v>
      </c>
      <c r="C565">
        <v>65</v>
      </c>
      <c r="D565">
        <v>1422781</v>
      </c>
      <c r="E565">
        <v>66</v>
      </c>
      <c r="F565">
        <v>179637</v>
      </c>
      <c r="G565">
        <v>59</v>
      </c>
      <c r="H565">
        <v>154760</v>
      </c>
      <c r="I565">
        <v>57</v>
      </c>
      <c r="J565">
        <v>28094</v>
      </c>
      <c r="K565">
        <v>95</v>
      </c>
      <c r="L565">
        <v>947991</v>
      </c>
      <c r="M565">
        <v>107</v>
      </c>
      <c r="N565">
        <v>6477</v>
      </c>
      <c r="O565">
        <v>40</v>
      </c>
      <c r="P565" t="s">
        <v>24</v>
      </c>
      <c r="Q565" t="str">
        <f>_xlfn.IFS(OR(MTA_Daily_Ridership[[#This Row],[Day Name]]="Saturday",MTA_Daily_Ridership[[#This Row],[Day Name]]="Sunday"),"Weekend",TRUE,"Weekday")</f>
        <v>Weekday</v>
      </c>
      <c r="R5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6279269</v>
      </c>
      <c r="S565" s="9">
        <f>(MTA_Daily_Ridership[[#This Row],[Subways: % of Comparable Pre-Pandemic Day]]-100)/100</f>
        <v>-0.35</v>
      </c>
      <c r="T565">
        <f>MTA_Daily_Ridership[[#This Row],[Subways: Total Estimated Ridership]]/MTA_Daily_Ridership[[#This Row],[Bridges and Tunnels: Total Traffic]]</f>
        <v>3.7337158264160735</v>
      </c>
    </row>
    <row r="566" spans="1:20" x14ac:dyDescent="0.25">
      <c r="A566" s="1">
        <v>44976</v>
      </c>
      <c r="B566">
        <v>1824136</v>
      </c>
      <c r="C566">
        <v>83</v>
      </c>
      <c r="D566">
        <v>639980</v>
      </c>
      <c r="E566">
        <v>66</v>
      </c>
      <c r="F566">
        <v>75448</v>
      </c>
      <c r="G566">
        <v>97</v>
      </c>
      <c r="H566">
        <v>75064</v>
      </c>
      <c r="I566">
        <v>82</v>
      </c>
      <c r="J566">
        <v>16165</v>
      </c>
      <c r="K566">
        <v>96</v>
      </c>
      <c r="L566">
        <v>784650</v>
      </c>
      <c r="M566">
        <v>104</v>
      </c>
      <c r="N566">
        <v>959</v>
      </c>
      <c r="O566">
        <v>34</v>
      </c>
      <c r="P566" t="s">
        <v>27</v>
      </c>
      <c r="Q566" t="str">
        <f>_xlfn.IFS(OR(MTA_Daily_Ridership[[#This Row],[Day Name]]="Saturday",MTA_Daily_Ridership[[#This Row],[Day Name]]="Sunday"),"Weekend",TRUE,"Weekday")</f>
        <v>Weekend</v>
      </c>
      <c r="R5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3416402</v>
      </c>
      <c r="S566" s="9">
        <f>(MTA_Daily_Ridership[[#This Row],[Subways: % of Comparable Pre-Pandemic Day]]-100)/100</f>
        <v>-0.17</v>
      </c>
      <c r="T566">
        <f>MTA_Daily_Ridership[[#This Row],[Subways: Total Estimated Ridership]]/MTA_Daily_Ridership[[#This Row],[Bridges and Tunnels: Total Traffic]]</f>
        <v>2.3247766520104505</v>
      </c>
    </row>
    <row r="567" spans="1:20" x14ac:dyDescent="0.25">
      <c r="A567" s="1">
        <v>44984</v>
      </c>
      <c r="B567">
        <v>3337916</v>
      </c>
      <c r="C567">
        <v>62</v>
      </c>
      <c r="D567">
        <v>1423292</v>
      </c>
      <c r="E567">
        <v>66</v>
      </c>
      <c r="F567">
        <v>180277</v>
      </c>
      <c r="G567">
        <v>60</v>
      </c>
      <c r="H567">
        <v>160346</v>
      </c>
      <c r="I567">
        <v>60</v>
      </c>
      <c r="J567">
        <v>26730</v>
      </c>
      <c r="K567">
        <v>91</v>
      </c>
      <c r="L567">
        <v>854625</v>
      </c>
      <c r="M567">
        <v>97</v>
      </c>
      <c r="N567">
        <v>6752</v>
      </c>
      <c r="O567">
        <v>42</v>
      </c>
      <c r="P567" t="s">
        <v>25</v>
      </c>
      <c r="Q567" t="str">
        <f>_xlfn.IFS(OR(MTA_Daily_Ridership[[#This Row],[Day Name]]="Saturday",MTA_Daily_Ridership[[#This Row],[Day Name]]="Sunday"),"Weekend",TRUE,"Weekday")</f>
        <v>Weekday</v>
      </c>
      <c r="R5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5989938</v>
      </c>
      <c r="S567" s="9">
        <f>(MTA_Daily_Ridership[[#This Row],[Subways: % of Comparable Pre-Pandemic Day]]-100)/100</f>
        <v>-0.38</v>
      </c>
      <c r="T567">
        <f>MTA_Daily_Ridership[[#This Row],[Subways: Total Estimated Ridership]]/MTA_Daily_Ridership[[#This Row],[Bridges and Tunnels: Total Traffic]]</f>
        <v>3.9057083516162061</v>
      </c>
    </row>
    <row r="568" spans="1:20" x14ac:dyDescent="0.25">
      <c r="A568" s="1">
        <v>44992</v>
      </c>
      <c r="B568">
        <v>3773780</v>
      </c>
      <c r="C568">
        <v>68</v>
      </c>
      <c r="D568">
        <v>1490272</v>
      </c>
      <c r="E568">
        <v>66</v>
      </c>
      <c r="F568">
        <v>205559</v>
      </c>
      <c r="G568">
        <v>66</v>
      </c>
      <c r="H568">
        <v>186615</v>
      </c>
      <c r="I568">
        <v>68</v>
      </c>
      <c r="J568">
        <v>28417</v>
      </c>
      <c r="K568">
        <v>96</v>
      </c>
      <c r="L568">
        <v>887227</v>
      </c>
      <c r="M568">
        <v>96</v>
      </c>
      <c r="N568">
        <v>7607</v>
      </c>
      <c r="O568">
        <v>48</v>
      </c>
      <c r="P568" t="s">
        <v>23</v>
      </c>
      <c r="Q568" t="str">
        <f>_xlfn.IFS(OR(MTA_Daily_Ridership[[#This Row],[Day Name]]="Saturday",MTA_Daily_Ridership[[#This Row],[Day Name]]="Sunday"),"Weekend",TRUE,"Weekday")</f>
        <v>Weekday</v>
      </c>
      <c r="R5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6579477</v>
      </c>
      <c r="S568" s="9">
        <f>(MTA_Daily_Ridership[[#This Row],[Subways: % of Comparable Pre-Pandemic Day]]-100)/100</f>
        <v>-0.32</v>
      </c>
      <c r="T568">
        <f>MTA_Daily_Ridership[[#This Row],[Subways: Total Estimated Ridership]]/MTA_Daily_Ridership[[#This Row],[Bridges and Tunnels: Total Traffic]]</f>
        <v>4.2534548655530093</v>
      </c>
    </row>
    <row r="569" spans="1:20" x14ac:dyDescent="0.25">
      <c r="A569" s="1">
        <v>45015</v>
      </c>
      <c r="B569">
        <v>3860289</v>
      </c>
      <c r="C569">
        <v>69</v>
      </c>
      <c r="D569">
        <v>1486845</v>
      </c>
      <c r="E569">
        <v>66</v>
      </c>
      <c r="F569">
        <v>200601</v>
      </c>
      <c r="G569">
        <v>64</v>
      </c>
      <c r="H569">
        <v>187344</v>
      </c>
      <c r="I569">
        <v>68</v>
      </c>
      <c r="J569">
        <v>29363</v>
      </c>
      <c r="K569">
        <v>99</v>
      </c>
      <c r="L569">
        <v>957635</v>
      </c>
      <c r="M569">
        <v>104</v>
      </c>
      <c r="N569">
        <v>7512</v>
      </c>
      <c r="O569">
        <v>47</v>
      </c>
      <c r="P569" t="s">
        <v>22</v>
      </c>
      <c r="Q569" t="str">
        <f>_xlfn.IFS(OR(MTA_Daily_Ridership[[#This Row],[Day Name]]="Saturday",MTA_Daily_Ridership[[#This Row],[Day Name]]="Sunday"),"Weekend",TRUE,"Weekday")</f>
        <v>Weekday</v>
      </c>
      <c r="R5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6729589</v>
      </c>
      <c r="S569" s="9">
        <f>(MTA_Daily_Ridership[[#This Row],[Subways: % of Comparable Pre-Pandemic Day]]-100)/100</f>
        <v>-0.31</v>
      </c>
      <c r="T569">
        <f>MTA_Daily_Ridership[[#This Row],[Subways: Total Estimated Ridership]]/MTA_Daily_Ridership[[#This Row],[Bridges and Tunnels: Total Traffic]]</f>
        <v>4.0310650717653385</v>
      </c>
    </row>
    <row r="570" spans="1:20" x14ac:dyDescent="0.25">
      <c r="A570" s="1">
        <v>45021</v>
      </c>
      <c r="B570">
        <v>3799965</v>
      </c>
      <c r="C570">
        <v>68</v>
      </c>
      <c r="D570">
        <v>1432322</v>
      </c>
      <c r="E570">
        <v>66</v>
      </c>
      <c r="F570">
        <v>205060</v>
      </c>
      <c r="G570">
        <v>66</v>
      </c>
      <c r="H570">
        <v>185283</v>
      </c>
      <c r="I570">
        <v>65</v>
      </c>
      <c r="J570">
        <v>29462</v>
      </c>
      <c r="K570">
        <v>102</v>
      </c>
      <c r="L570">
        <v>938533</v>
      </c>
      <c r="M570">
        <v>100</v>
      </c>
      <c r="N570">
        <v>7163</v>
      </c>
      <c r="O570">
        <v>44</v>
      </c>
      <c r="P570" t="s">
        <v>21</v>
      </c>
      <c r="Q570" t="str">
        <f>_xlfn.IFS(OR(MTA_Daily_Ridership[[#This Row],[Day Name]]="Saturday",MTA_Daily_Ridership[[#This Row],[Day Name]]="Sunday"),"Weekend",TRUE,"Weekday")</f>
        <v>Weekday</v>
      </c>
      <c r="R5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6597788</v>
      </c>
      <c r="S570" s="9">
        <f>(MTA_Daily_Ridership[[#This Row],[Subways: % of Comparable Pre-Pandemic Day]]-100)/100</f>
        <v>-0.32</v>
      </c>
      <c r="T570">
        <f>MTA_Daily_Ridership[[#This Row],[Subways: Total Estimated Ridership]]/MTA_Daily_Ridership[[#This Row],[Bridges and Tunnels: Total Traffic]]</f>
        <v>4.0488347239788052</v>
      </c>
    </row>
    <row r="571" spans="1:20" x14ac:dyDescent="0.25">
      <c r="A571" s="1">
        <v>45024</v>
      </c>
      <c r="B571">
        <v>2393347</v>
      </c>
      <c r="C571">
        <v>76</v>
      </c>
      <c r="D571">
        <v>882727</v>
      </c>
      <c r="E571">
        <v>66</v>
      </c>
      <c r="F571">
        <v>108740</v>
      </c>
      <c r="G571">
        <v>95</v>
      </c>
      <c r="H571">
        <v>99273</v>
      </c>
      <c r="I571">
        <v>67</v>
      </c>
      <c r="J571">
        <v>16256</v>
      </c>
      <c r="K571">
        <v>97</v>
      </c>
      <c r="L571">
        <v>872566</v>
      </c>
      <c r="M571">
        <v>96</v>
      </c>
      <c r="N571">
        <v>2393</v>
      </c>
      <c r="O571">
        <v>47</v>
      </c>
      <c r="P571" t="s">
        <v>26</v>
      </c>
      <c r="Q571" t="str">
        <f>_xlfn.IFS(OR(MTA_Daily_Ridership[[#This Row],[Day Name]]="Saturday",MTA_Daily_Ridership[[#This Row],[Day Name]]="Sunday"),"Weekend",TRUE,"Weekday")</f>
        <v>Weekend</v>
      </c>
      <c r="R5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4375302</v>
      </c>
      <c r="S571" s="9">
        <f>(MTA_Daily_Ridership[[#This Row],[Subways: % of Comparable Pre-Pandemic Day]]-100)/100</f>
        <v>-0.24</v>
      </c>
      <c r="T571">
        <f>MTA_Daily_Ridership[[#This Row],[Subways: Total Estimated Ridership]]/MTA_Daily_Ridership[[#This Row],[Bridges and Tunnels: Total Traffic]]</f>
        <v>2.7428836328713242</v>
      </c>
    </row>
    <row r="572" spans="1:20" x14ac:dyDescent="0.25">
      <c r="A572" s="1">
        <v>45025</v>
      </c>
      <c r="B572">
        <v>1855826</v>
      </c>
      <c r="C572">
        <v>76</v>
      </c>
      <c r="D572">
        <v>654259</v>
      </c>
      <c r="E572">
        <v>66</v>
      </c>
      <c r="F572">
        <v>98030</v>
      </c>
      <c r="G572">
        <v>107</v>
      </c>
      <c r="H572">
        <v>85620</v>
      </c>
      <c r="I572">
        <v>83</v>
      </c>
      <c r="J572">
        <v>19026</v>
      </c>
      <c r="K572">
        <v>102</v>
      </c>
      <c r="L572">
        <v>904505</v>
      </c>
      <c r="M572">
        <v>104</v>
      </c>
      <c r="N572">
        <v>1916</v>
      </c>
      <c r="O572">
        <v>59</v>
      </c>
      <c r="P572" t="s">
        <v>27</v>
      </c>
      <c r="Q572" t="str">
        <f>_xlfn.IFS(OR(MTA_Daily_Ridership[[#This Row],[Day Name]]="Saturday",MTA_Daily_Ridership[[#This Row],[Day Name]]="Sunday"),"Weekend",TRUE,"Weekday")</f>
        <v>Weekend</v>
      </c>
      <c r="R5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3619182</v>
      </c>
      <c r="S572" s="9">
        <f>(MTA_Daily_Ridership[[#This Row],[Subways: % of Comparable Pre-Pandemic Day]]-100)/100</f>
        <v>-0.24</v>
      </c>
      <c r="T572">
        <f>MTA_Daily_Ridership[[#This Row],[Subways: Total Estimated Ridership]]/MTA_Daily_Ridership[[#This Row],[Bridges and Tunnels: Total Traffic]]</f>
        <v>2.051758696745734</v>
      </c>
    </row>
    <row r="573" spans="1:20" x14ac:dyDescent="0.25">
      <c r="A573" s="1">
        <v>45033</v>
      </c>
      <c r="B573">
        <v>3418834</v>
      </c>
      <c r="C573">
        <v>61</v>
      </c>
      <c r="D573">
        <v>1438043</v>
      </c>
      <c r="E573">
        <v>66</v>
      </c>
      <c r="F573">
        <v>188445</v>
      </c>
      <c r="G573">
        <v>61</v>
      </c>
      <c r="H573">
        <v>167759</v>
      </c>
      <c r="I573">
        <v>58</v>
      </c>
      <c r="J573">
        <v>27611</v>
      </c>
      <c r="K573">
        <v>95</v>
      </c>
      <c r="L573">
        <v>897271</v>
      </c>
      <c r="M573">
        <v>95</v>
      </c>
      <c r="N573">
        <v>6926</v>
      </c>
      <c r="O573">
        <v>43</v>
      </c>
      <c r="P573" t="s">
        <v>25</v>
      </c>
      <c r="Q573" t="str">
        <f>_xlfn.IFS(OR(MTA_Daily_Ridership[[#This Row],[Day Name]]="Saturday",MTA_Daily_Ridership[[#This Row],[Day Name]]="Sunday"),"Weekend",TRUE,"Weekday")</f>
        <v>Weekday</v>
      </c>
      <c r="R5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6144889</v>
      </c>
      <c r="S573" s="9">
        <f>(MTA_Daily_Ridership[[#This Row],[Subways: % of Comparable Pre-Pandemic Day]]-100)/100</f>
        <v>-0.39</v>
      </c>
      <c r="T573">
        <f>MTA_Daily_Ridership[[#This Row],[Subways: Total Estimated Ridership]]/MTA_Daily_Ridership[[#This Row],[Bridges and Tunnels: Total Traffic]]</f>
        <v>3.8102579934044454</v>
      </c>
    </row>
    <row r="574" spans="1:20" x14ac:dyDescent="0.25">
      <c r="A574" s="1">
        <v>45048</v>
      </c>
      <c r="B574">
        <v>3961858</v>
      </c>
      <c r="C574">
        <v>69</v>
      </c>
      <c r="D574">
        <v>1498566</v>
      </c>
      <c r="E574">
        <v>66</v>
      </c>
      <c r="F574">
        <v>211550</v>
      </c>
      <c r="G574">
        <v>66</v>
      </c>
      <c r="H574">
        <v>197217</v>
      </c>
      <c r="I574">
        <v>69</v>
      </c>
      <c r="J574">
        <v>29472</v>
      </c>
      <c r="K574">
        <v>100</v>
      </c>
      <c r="L574">
        <v>916459</v>
      </c>
      <c r="M574">
        <v>95</v>
      </c>
      <c r="N574">
        <v>7749</v>
      </c>
      <c r="O574">
        <v>45</v>
      </c>
      <c r="P574" t="s">
        <v>23</v>
      </c>
      <c r="Q574" t="str">
        <f>_xlfn.IFS(OR(MTA_Daily_Ridership[[#This Row],[Day Name]]="Saturday",MTA_Daily_Ridership[[#This Row],[Day Name]]="Sunday"),"Weekend",TRUE,"Weekday")</f>
        <v>Weekday</v>
      </c>
      <c r="R5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6822871</v>
      </c>
      <c r="S574" s="9">
        <f>(MTA_Daily_Ridership[[#This Row],[Subways: % of Comparable Pre-Pandemic Day]]-100)/100</f>
        <v>-0.31</v>
      </c>
      <c r="T574">
        <f>MTA_Daily_Ridership[[#This Row],[Subways: Total Estimated Ridership]]/MTA_Daily_Ridership[[#This Row],[Bridges and Tunnels: Total Traffic]]</f>
        <v>4.3230062665105589</v>
      </c>
    </row>
    <row r="575" spans="1:20" x14ac:dyDescent="0.25">
      <c r="A575" s="1">
        <v>45050</v>
      </c>
      <c r="B575">
        <v>3985001</v>
      </c>
      <c r="C575">
        <v>70</v>
      </c>
      <c r="D575">
        <v>1497427</v>
      </c>
      <c r="E575">
        <v>66</v>
      </c>
      <c r="F575">
        <v>206323</v>
      </c>
      <c r="G575">
        <v>65</v>
      </c>
      <c r="H575">
        <v>189538</v>
      </c>
      <c r="I575">
        <v>66</v>
      </c>
      <c r="J575">
        <v>30449</v>
      </c>
      <c r="K575">
        <v>104</v>
      </c>
      <c r="L575">
        <v>966836</v>
      </c>
      <c r="M575">
        <v>100</v>
      </c>
      <c r="N575">
        <v>7417</v>
      </c>
      <c r="O575">
        <v>43</v>
      </c>
      <c r="P575" t="s">
        <v>22</v>
      </c>
      <c r="Q575" t="str">
        <f>_xlfn.IFS(OR(MTA_Daily_Ridership[[#This Row],[Day Name]]="Saturday",MTA_Daily_Ridership[[#This Row],[Day Name]]="Sunday"),"Weekend",TRUE,"Weekday")</f>
        <v>Weekday</v>
      </c>
      <c r="R5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6882991</v>
      </c>
      <c r="S575" s="9">
        <f>(MTA_Daily_Ridership[[#This Row],[Subways: % of Comparable Pre-Pandemic Day]]-100)/100</f>
        <v>-0.3</v>
      </c>
      <c r="T575">
        <f>MTA_Daily_Ridership[[#This Row],[Subways: Total Estimated Ridership]]/MTA_Daily_Ridership[[#This Row],[Bridges and Tunnels: Total Traffic]]</f>
        <v>4.1216928207058903</v>
      </c>
    </row>
    <row r="576" spans="1:20" x14ac:dyDescent="0.25">
      <c r="A576" s="1">
        <v>45059</v>
      </c>
      <c r="B576">
        <v>2487178</v>
      </c>
      <c r="C576">
        <v>77</v>
      </c>
      <c r="D576">
        <v>918257</v>
      </c>
      <c r="E576">
        <v>66</v>
      </c>
      <c r="F576">
        <v>113810</v>
      </c>
      <c r="G576">
        <v>96</v>
      </c>
      <c r="H576">
        <v>109940</v>
      </c>
      <c r="I576">
        <v>73</v>
      </c>
      <c r="J576">
        <v>18340</v>
      </c>
      <c r="K576">
        <v>106</v>
      </c>
      <c r="L576">
        <v>1008311</v>
      </c>
      <c r="M576">
        <v>105</v>
      </c>
      <c r="N576">
        <v>1973</v>
      </c>
      <c r="O576">
        <v>41</v>
      </c>
      <c r="P576" t="s">
        <v>26</v>
      </c>
      <c r="Q576" t="str">
        <f>_xlfn.IFS(OR(MTA_Daily_Ridership[[#This Row],[Day Name]]="Saturday",MTA_Daily_Ridership[[#This Row],[Day Name]]="Sunday"),"Weekend",TRUE,"Weekday")</f>
        <v>Weekend</v>
      </c>
      <c r="R5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4657809</v>
      </c>
      <c r="S576" s="9">
        <f>(MTA_Daily_Ridership[[#This Row],[Subways: % of Comparable Pre-Pandemic Day]]-100)/100</f>
        <v>-0.23</v>
      </c>
      <c r="T576">
        <f>MTA_Daily_Ridership[[#This Row],[Subways: Total Estimated Ridership]]/MTA_Daily_Ridership[[#This Row],[Bridges and Tunnels: Total Traffic]]</f>
        <v>2.46667744376487</v>
      </c>
    </row>
    <row r="577" spans="1:20" x14ac:dyDescent="0.25">
      <c r="A577" s="1">
        <v>45064</v>
      </c>
      <c r="B577">
        <v>4082154</v>
      </c>
      <c r="C577">
        <v>71</v>
      </c>
      <c r="D577">
        <v>1492657</v>
      </c>
      <c r="E577">
        <v>66</v>
      </c>
      <c r="F577">
        <v>218955</v>
      </c>
      <c r="G577">
        <v>69</v>
      </c>
      <c r="H577">
        <v>198433</v>
      </c>
      <c r="I577">
        <v>69</v>
      </c>
      <c r="J577">
        <v>29842</v>
      </c>
      <c r="K577">
        <v>101</v>
      </c>
      <c r="L577">
        <v>1008886</v>
      </c>
      <c r="M577">
        <v>105</v>
      </c>
      <c r="N577">
        <v>7530</v>
      </c>
      <c r="O577">
        <v>43</v>
      </c>
      <c r="P577" t="s">
        <v>22</v>
      </c>
      <c r="Q577" t="str">
        <f>_xlfn.IFS(OR(MTA_Daily_Ridership[[#This Row],[Day Name]]="Saturday",MTA_Daily_Ridership[[#This Row],[Day Name]]="Sunday"),"Weekend",TRUE,"Weekday")</f>
        <v>Weekday</v>
      </c>
      <c r="R5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7038457</v>
      </c>
      <c r="S577" s="9">
        <f>(MTA_Daily_Ridership[[#This Row],[Subways: % of Comparable Pre-Pandemic Day]]-100)/100</f>
        <v>-0.28999999999999998</v>
      </c>
      <c r="T577">
        <f>MTA_Daily_Ridership[[#This Row],[Subways: Total Estimated Ridership]]/MTA_Daily_Ridership[[#This Row],[Bridges and Tunnels: Total Traffic]]</f>
        <v>4.0461994714962843</v>
      </c>
    </row>
    <row r="578" spans="1:20" x14ac:dyDescent="0.25">
      <c r="A578" s="1">
        <v>45069</v>
      </c>
      <c r="B578">
        <v>3929003</v>
      </c>
      <c r="C578">
        <v>69</v>
      </c>
      <c r="D578">
        <v>1500973</v>
      </c>
      <c r="E578">
        <v>66</v>
      </c>
      <c r="F578">
        <v>219619</v>
      </c>
      <c r="G578">
        <v>69</v>
      </c>
      <c r="H578">
        <v>214621</v>
      </c>
      <c r="I578">
        <v>75</v>
      </c>
      <c r="J578">
        <v>29538</v>
      </c>
      <c r="K578">
        <v>100</v>
      </c>
      <c r="L578">
        <v>953703</v>
      </c>
      <c r="M578">
        <v>99</v>
      </c>
      <c r="N578">
        <v>7928</v>
      </c>
      <c r="O578">
        <v>46</v>
      </c>
      <c r="P578" t="s">
        <v>23</v>
      </c>
      <c r="Q578" t="str">
        <f>_xlfn.IFS(OR(MTA_Daily_Ridership[[#This Row],[Day Name]]="Saturday",MTA_Daily_Ridership[[#This Row],[Day Name]]="Sunday"),"Weekend",TRUE,"Weekday")</f>
        <v>Weekday</v>
      </c>
      <c r="R5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6855385</v>
      </c>
      <c r="S578" s="9">
        <f>(MTA_Daily_Ridership[[#This Row],[Subways: % of Comparable Pre-Pandemic Day]]-100)/100</f>
        <v>-0.31</v>
      </c>
      <c r="T578">
        <f>MTA_Daily_Ridership[[#This Row],[Subways: Total Estimated Ridership]]/MTA_Daily_Ridership[[#This Row],[Bridges and Tunnels: Total Traffic]]</f>
        <v>4.119734340774853</v>
      </c>
    </row>
    <row r="579" spans="1:20" x14ac:dyDescent="0.25">
      <c r="A579" s="1">
        <v>45070</v>
      </c>
      <c r="B579">
        <v>3960264</v>
      </c>
      <c r="C579">
        <v>69</v>
      </c>
      <c r="D579">
        <v>1499943</v>
      </c>
      <c r="E579">
        <v>66</v>
      </c>
      <c r="F579">
        <v>219886</v>
      </c>
      <c r="G579">
        <v>69</v>
      </c>
      <c r="H579">
        <v>208487</v>
      </c>
      <c r="I579">
        <v>73</v>
      </c>
      <c r="J579">
        <v>30495</v>
      </c>
      <c r="K579">
        <v>104</v>
      </c>
      <c r="L579">
        <v>983724</v>
      </c>
      <c r="M579">
        <v>102</v>
      </c>
      <c r="N579">
        <v>7667</v>
      </c>
      <c r="O579">
        <v>44</v>
      </c>
      <c r="P579" t="s">
        <v>21</v>
      </c>
      <c r="Q579" t="str">
        <f>_xlfn.IFS(OR(MTA_Daily_Ridership[[#This Row],[Day Name]]="Saturday",MTA_Daily_Ridership[[#This Row],[Day Name]]="Sunday"),"Weekend",TRUE,"Weekday")</f>
        <v>Weekday</v>
      </c>
      <c r="R5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6910466</v>
      </c>
      <c r="S579" s="9">
        <f>(MTA_Daily_Ridership[[#This Row],[Subways: % of Comparable Pre-Pandemic Day]]-100)/100</f>
        <v>-0.31</v>
      </c>
      <c r="T579">
        <f>MTA_Daily_Ridership[[#This Row],[Subways: Total Estimated Ridership]]/MTA_Daily_Ridership[[#This Row],[Bridges and Tunnels: Total Traffic]]</f>
        <v>4.025787720946119</v>
      </c>
    </row>
    <row r="580" spans="1:20" x14ac:dyDescent="0.25">
      <c r="A580" s="1">
        <v>45081</v>
      </c>
      <c r="B580">
        <v>1988330</v>
      </c>
      <c r="C580">
        <v>76</v>
      </c>
      <c r="D580">
        <v>714218</v>
      </c>
      <c r="E580">
        <v>66</v>
      </c>
      <c r="F580">
        <v>103120</v>
      </c>
      <c r="G580">
        <v>105</v>
      </c>
      <c r="H580">
        <v>88859</v>
      </c>
      <c r="I580">
        <v>81</v>
      </c>
      <c r="J580">
        <v>18429</v>
      </c>
      <c r="K580">
        <v>102</v>
      </c>
      <c r="L580">
        <v>931347</v>
      </c>
      <c r="M580">
        <v>101</v>
      </c>
      <c r="N580">
        <v>1573</v>
      </c>
      <c r="O580">
        <v>40</v>
      </c>
      <c r="P580" t="s">
        <v>27</v>
      </c>
      <c r="Q580" t="str">
        <f>_xlfn.IFS(OR(MTA_Daily_Ridership[[#This Row],[Day Name]]="Saturday",MTA_Daily_Ridership[[#This Row],[Day Name]]="Sunday"),"Weekend",TRUE,"Weekday")</f>
        <v>Weekend</v>
      </c>
      <c r="R5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3845876</v>
      </c>
      <c r="S580" s="9">
        <f>(MTA_Daily_Ridership[[#This Row],[Subways: % of Comparable Pre-Pandemic Day]]-100)/100</f>
        <v>-0.24</v>
      </c>
      <c r="T580">
        <f>MTA_Daily_Ridership[[#This Row],[Subways: Total Estimated Ridership]]/MTA_Daily_Ridership[[#This Row],[Bridges and Tunnels: Total Traffic]]</f>
        <v>2.134897089913856</v>
      </c>
    </row>
    <row r="581" spans="1:20" x14ac:dyDescent="0.25">
      <c r="A581" s="1">
        <v>45120</v>
      </c>
      <c r="B581">
        <v>3648007</v>
      </c>
      <c r="C581">
        <v>69</v>
      </c>
      <c r="D581">
        <v>1359302</v>
      </c>
      <c r="E581">
        <v>66</v>
      </c>
      <c r="F581">
        <v>218715</v>
      </c>
      <c r="G581">
        <v>69</v>
      </c>
      <c r="H581">
        <v>190952</v>
      </c>
      <c r="I581">
        <v>67</v>
      </c>
      <c r="J581">
        <v>29980</v>
      </c>
      <c r="K581">
        <v>106</v>
      </c>
      <c r="L581">
        <v>990761</v>
      </c>
      <c r="M581">
        <v>103</v>
      </c>
      <c r="N581">
        <v>6888</v>
      </c>
      <c r="O581">
        <v>50</v>
      </c>
      <c r="P581" t="s">
        <v>22</v>
      </c>
      <c r="Q581" t="str">
        <f>_xlfn.IFS(OR(MTA_Daily_Ridership[[#This Row],[Day Name]]="Saturday",MTA_Daily_Ridership[[#This Row],[Day Name]]="Sunday"),"Weekend",TRUE,"Weekday")</f>
        <v>Weekday</v>
      </c>
      <c r="R5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6444605</v>
      </c>
      <c r="S581" s="9">
        <f>(MTA_Daily_Ridership[[#This Row],[Subways: % of Comparable Pre-Pandemic Day]]-100)/100</f>
        <v>-0.31</v>
      </c>
      <c r="T581">
        <f>MTA_Daily_Ridership[[#This Row],[Subways: Total Estimated Ridership]]/MTA_Daily_Ridership[[#This Row],[Bridges and Tunnels: Total Traffic]]</f>
        <v>3.6820252311102273</v>
      </c>
    </row>
    <row r="582" spans="1:20" x14ac:dyDescent="0.25">
      <c r="A582" s="1">
        <v>45122</v>
      </c>
      <c r="B582">
        <v>2326054</v>
      </c>
      <c r="C582">
        <v>82</v>
      </c>
      <c r="D582">
        <v>889709</v>
      </c>
      <c r="E582">
        <v>66</v>
      </c>
      <c r="F582">
        <v>124007</v>
      </c>
      <c r="G582">
        <v>97</v>
      </c>
      <c r="H582">
        <v>107124</v>
      </c>
      <c r="I582">
        <v>69</v>
      </c>
      <c r="J582">
        <v>18043</v>
      </c>
      <c r="K582">
        <v>114</v>
      </c>
      <c r="L582">
        <v>983132</v>
      </c>
      <c r="M582">
        <v>106</v>
      </c>
      <c r="N582">
        <v>2409</v>
      </c>
      <c r="O582">
        <v>47</v>
      </c>
      <c r="P582" t="s">
        <v>26</v>
      </c>
      <c r="Q582" t="str">
        <f>_xlfn.IFS(OR(MTA_Daily_Ridership[[#This Row],[Day Name]]="Saturday",MTA_Daily_Ridership[[#This Row],[Day Name]]="Sunday"),"Weekend",TRUE,"Weekday")</f>
        <v>Weekend</v>
      </c>
      <c r="R5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4450478</v>
      </c>
      <c r="S582" s="9">
        <f>(MTA_Daily_Ridership[[#This Row],[Subways: % of Comparable Pre-Pandemic Day]]-100)/100</f>
        <v>-0.18</v>
      </c>
      <c r="T582">
        <f>MTA_Daily_Ridership[[#This Row],[Subways: Total Estimated Ridership]]/MTA_Daily_Ridership[[#This Row],[Bridges and Tunnels: Total Traffic]]</f>
        <v>2.3659630649800842</v>
      </c>
    </row>
    <row r="583" spans="1:20" x14ac:dyDescent="0.25">
      <c r="A583" s="1">
        <v>45129</v>
      </c>
      <c r="B583">
        <v>2459990</v>
      </c>
      <c r="C583">
        <v>87</v>
      </c>
      <c r="D583">
        <v>894490</v>
      </c>
      <c r="E583">
        <v>66</v>
      </c>
      <c r="F583">
        <v>133328</v>
      </c>
      <c r="G583">
        <v>104</v>
      </c>
      <c r="H583">
        <v>93215</v>
      </c>
      <c r="I583">
        <v>60</v>
      </c>
      <c r="J583">
        <v>18283</v>
      </c>
      <c r="K583">
        <v>115</v>
      </c>
      <c r="L583">
        <v>1005606</v>
      </c>
      <c r="M583">
        <v>109</v>
      </c>
      <c r="N583">
        <v>2117</v>
      </c>
      <c r="O583">
        <v>42</v>
      </c>
      <c r="P583" t="s">
        <v>26</v>
      </c>
      <c r="Q583" t="str">
        <f>_xlfn.IFS(OR(MTA_Daily_Ridership[[#This Row],[Day Name]]="Saturday",MTA_Daily_Ridership[[#This Row],[Day Name]]="Sunday"),"Weekend",TRUE,"Weekday")</f>
        <v>Weekend</v>
      </c>
      <c r="R5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4607029</v>
      </c>
      <c r="S583" s="9">
        <f>(MTA_Daily_Ridership[[#This Row],[Subways: % of Comparable Pre-Pandemic Day]]-100)/100</f>
        <v>-0.13</v>
      </c>
      <c r="T583">
        <f>MTA_Daily_Ridership[[#This Row],[Subways: Total Estimated Ridership]]/MTA_Daily_Ridership[[#This Row],[Bridges and Tunnels: Total Traffic]]</f>
        <v>2.4462761757586966</v>
      </c>
    </row>
    <row r="584" spans="1:20" x14ac:dyDescent="0.25">
      <c r="A584" s="1">
        <v>45130</v>
      </c>
      <c r="B584">
        <v>1984503</v>
      </c>
      <c r="C584">
        <v>85</v>
      </c>
      <c r="D584">
        <v>723774</v>
      </c>
      <c r="E584">
        <v>66</v>
      </c>
      <c r="F584">
        <v>116485</v>
      </c>
      <c r="G584">
        <v>111</v>
      </c>
      <c r="H584">
        <v>94729</v>
      </c>
      <c r="I584">
        <v>89</v>
      </c>
      <c r="J584">
        <v>18021</v>
      </c>
      <c r="K584">
        <v>109</v>
      </c>
      <c r="L584">
        <v>988636</v>
      </c>
      <c r="M584">
        <v>112</v>
      </c>
      <c r="N584">
        <v>1511</v>
      </c>
      <c r="O584">
        <v>42</v>
      </c>
      <c r="P584" t="s">
        <v>27</v>
      </c>
      <c r="Q584" t="str">
        <f>_xlfn.IFS(OR(MTA_Daily_Ridership[[#This Row],[Day Name]]="Saturday",MTA_Daily_Ridership[[#This Row],[Day Name]]="Sunday"),"Weekend",TRUE,"Weekday")</f>
        <v>Weekend</v>
      </c>
      <c r="R5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3927659</v>
      </c>
      <c r="S584" s="9">
        <f>(MTA_Daily_Ridership[[#This Row],[Subways: % of Comparable Pre-Pandemic Day]]-100)/100</f>
        <v>-0.15</v>
      </c>
      <c r="T584">
        <f>MTA_Daily_Ridership[[#This Row],[Subways: Total Estimated Ridership]]/MTA_Daily_Ridership[[#This Row],[Bridges and Tunnels: Total Traffic]]</f>
        <v>2.0073141176327791</v>
      </c>
    </row>
    <row r="585" spans="1:20" x14ac:dyDescent="0.25">
      <c r="A585" s="1">
        <v>45146</v>
      </c>
      <c r="B585">
        <v>3510047</v>
      </c>
      <c r="C585">
        <v>68</v>
      </c>
      <c r="D585">
        <v>1339073</v>
      </c>
      <c r="E585">
        <v>66</v>
      </c>
      <c r="F585">
        <v>218555</v>
      </c>
      <c r="G585">
        <v>70</v>
      </c>
      <c r="H585">
        <v>193867</v>
      </c>
      <c r="I585">
        <v>71</v>
      </c>
      <c r="J585">
        <v>29435</v>
      </c>
      <c r="K585">
        <v>105</v>
      </c>
      <c r="L585">
        <v>933802</v>
      </c>
      <c r="M585">
        <v>96</v>
      </c>
      <c r="N585">
        <v>7035</v>
      </c>
      <c r="O585">
        <v>53</v>
      </c>
      <c r="P585" t="s">
        <v>23</v>
      </c>
      <c r="Q585" t="str">
        <f>_xlfn.IFS(OR(MTA_Daily_Ridership[[#This Row],[Day Name]]="Saturday",MTA_Daily_Ridership[[#This Row],[Day Name]]="Sunday"),"Weekend",TRUE,"Weekday")</f>
        <v>Weekday</v>
      </c>
      <c r="R5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6231814</v>
      </c>
      <c r="S585" s="9">
        <f>(MTA_Daily_Ridership[[#This Row],[Subways: % of Comparable Pre-Pandemic Day]]-100)/100</f>
        <v>-0.32</v>
      </c>
      <c r="T585">
        <f>MTA_Daily_Ridership[[#This Row],[Subways: Total Estimated Ridership]]/MTA_Daily_Ridership[[#This Row],[Bridges and Tunnels: Total Traffic]]</f>
        <v>3.7588771495456208</v>
      </c>
    </row>
    <row r="586" spans="1:20" x14ac:dyDescent="0.25">
      <c r="A586" s="1">
        <v>45249</v>
      </c>
      <c r="B586">
        <v>1943926</v>
      </c>
      <c r="C586">
        <v>77</v>
      </c>
      <c r="D586">
        <v>657965</v>
      </c>
      <c r="E586">
        <v>66</v>
      </c>
      <c r="F586">
        <v>100792</v>
      </c>
      <c r="G586">
        <v>107</v>
      </c>
      <c r="H586">
        <v>100924</v>
      </c>
      <c r="I586">
        <v>97</v>
      </c>
      <c r="J586">
        <v>19835</v>
      </c>
      <c r="K586">
        <v>105</v>
      </c>
      <c r="L586">
        <v>867625</v>
      </c>
      <c r="M586">
        <v>105</v>
      </c>
      <c r="N586">
        <v>2058</v>
      </c>
      <c r="O586">
        <v>67</v>
      </c>
      <c r="P586" t="s">
        <v>27</v>
      </c>
      <c r="Q586" t="str">
        <f>_xlfn.IFS(OR(MTA_Daily_Ridership[[#This Row],[Day Name]]="Saturday",MTA_Daily_Ridership[[#This Row],[Day Name]]="Sunday"),"Weekend",TRUE,"Weekday")</f>
        <v>Weekend</v>
      </c>
      <c r="R5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3693125</v>
      </c>
      <c r="S586" s="9">
        <f>(MTA_Daily_Ridership[[#This Row],[Subways: % of Comparable Pre-Pandemic Day]]-100)/100</f>
        <v>-0.23</v>
      </c>
      <c r="T586">
        <f>MTA_Daily_Ridership[[#This Row],[Subways: Total Estimated Ridership]]/MTA_Daily_Ridership[[#This Row],[Bridges and Tunnels: Total Traffic]]</f>
        <v>2.2405140469672959</v>
      </c>
    </row>
    <row r="587" spans="1:20" x14ac:dyDescent="0.25">
      <c r="A587" s="1">
        <v>45264</v>
      </c>
      <c r="B587">
        <v>3709458</v>
      </c>
      <c r="C587">
        <v>69</v>
      </c>
      <c r="D587">
        <v>1312507</v>
      </c>
      <c r="E587">
        <v>66</v>
      </c>
      <c r="F587">
        <v>223257</v>
      </c>
      <c r="G587">
        <v>71</v>
      </c>
      <c r="H587">
        <v>201080</v>
      </c>
      <c r="I587">
        <v>72</v>
      </c>
      <c r="J587">
        <v>30841</v>
      </c>
      <c r="K587">
        <v>106</v>
      </c>
      <c r="L587">
        <v>900224</v>
      </c>
      <c r="M587">
        <v>102</v>
      </c>
      <c r="N587">
        <v>7559</v>
      </c>
      <c r="O587">
        <v>48</v>
      </c>
      <c r="P587" t="s">
        <v>25</v>
      </c>
      <c r="Q587" t="str">
        <f>_xlfn.IFS(OR(MTA_Daily_Ridership[[#This Row],[Day Name]]="Saturday",MTA_Daily_Ridership[[#This Row],[Day Name]]="Sunday"),"Weekend",TRUE,"Weekday")</f>
        <v>Weekday</v>
      </c>
      <c r="R5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6384926</v>
      </c>
      <c r="S587" s="9">
        <f>(MTA_Daily_Ridership[[#This Row],[Subways: % of Comparable Pre-Pandemic Day]]-100)/100</f>
        <v>-0.31</v>
      </c>
      <c r="T587">
        <f>MTA_Daily_Ridership[[#This Row],[Subways: Total Estimated Ridership]]/MTA_Daily_Ridership[[#This Row],[Bridges and Tunnels: Total Traffic]]</f>
        <v>4.1205944298307973</v>
      </c>
    </row>
    <row r="588" spans="1:20" x14ac:dyDescent="0.25">
      <c r="A588" s="1">
        <v>45267</v>
      </c>
      <c r="B588">
        <v>4088438</v>
      </c>
      <c r="C588">
        <v>77</v>
      </c>
      <c r="D588">
        <v>1314833</v>
      </c>
      <c r="E588">
        <v>66</v>
      </c>
      <c r="F588">
        <v>231114</v>
      </c>
      <c r="G588">
        <v>73</v>
      </c>
      <c r="H588">
        <v>204586</v>
      </c>
      <c r="I588">
        <v>73</v>
      </c>
      <c r="J588">
        <v>32511</v>
      </c>
      <c r="K588">
        <v>112</v>
      </c>
      <c r="L588">
        <v>960536</v>
      </c>
      <c r="M588">
        <v>108</v>
      </c>
      <c r="N588">
        <v>7424</v>
      </c>
      <c r="O588">
        <v>48</v>
      </c>
      <c r="P588" t="s">
        <v>22</v>
      </c>
      <c r="Q588" t="str">
        <f>_xlfn.IFS(OR(MTA_Daily_Ridership[[#This Row],[Day Name]]="Saturday",MTA_Daily_Ridership[[#This Row],[Day Name]]="Sunday"),"Weekend",TRUE,"Weekday")</f>
        <v>Weekday</v>
      </c>
      <c r="R5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6839442</v>
      </c>
      <c r="S588" s="9">
        <f>(MTA_Daily_Ridership[[#This Row],[Subways: % of Comparable Pre-Pandemic Day]]-100)/100</f>
        <v>-0.23</v>
      </c>
      <c r="T588">
        <f>MTA_Daily_Ridership[[#This Row],[Subways: Total Estimated Ridership]]/MTA_Daily_Ridership[[#This Row],[Bridges and Tunnels: Total Traffic]]</f>
        <v>4.256413086026968</v>
      </c>
    </row>
    <row r="589" spans="1:20" x14ac:dyDescent="0.25">
      <c r="A589" s="1">
        <v>45273</v>
      </c>
      <c r="B589">
        <v>4067457</v>
      </c>
      <c r="C589">
        <v>76</v>
      </c>
      <c r="D589">
        <v>1314167</v>
      </c>
      <c r="E589">
        <v>66</v>
      </c>
      <c r="F589">
        <v>238451</v>
      </c>
      <c r="G589">
        <v>75</v>
      </c>
      <c r="H589">
        <v>215546</v>
      </c>
      <c r="I589">
        <v>77</v>
      </c>
      <c r="J589">
        <v>34323</v>
      </c>
      <c r="K589">
        <v>118</v>
      </c>
      <c r="L589">
        <v>959767</v>
      </c>
      <c r="M589">
        <v>108</v>
      </c>
      <c r="N589">
        <v>7859</v>
      </c>
      <c r="O589">
        <v>50</v>
      </c>
      <c r="P589" t="s">
        <v>21</v>
      </c>
      <c r="Q589" t="str">
        <f>_xlfn.IFS(OR(MTA_Daily_Ridership[[#This Row],[Day Name]]="Saturday",MTA_Daily_Ridership[[#This Row],[Day Name]]="Sunday"),"Weekend",TRUE,"Weekday")</f>
        <v>Weekday</v>
      </c>
      <c r="R5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6837570</v>
      </c>
      <c r="S589" s="9">
        <f>(MTA_Daily_Ridership[[#This Row],[Subways: % of Comparable Pre-Pandemic Day]]-100)/100</f>
        <v>-0.24</v>
      </c>
      <c r="T589">
        <f>MTA_Daily_Ridership[[#This Row],[Subways: Total Estimated Ridership]]/MTA_Daily_Ridership[[#This Row],[Bridges and Tunnels: Total Traffic]]</f>
        <v>4.2379629639277034</v>
      </c>
    </row>
    <row r="590" spans="1:20" x14ac:dyDescent="0.25">
      <c r="A590" s="1">
        <v>45375</v>
      </c>
      <c r="B590">
        <v>1912946</v>
      </c>
      <c r="C590">
        <v>83</v>
      </c>
      <c r="D590">
        <v>653413</v>
      </c>
      <c r="E590">
        <v>66</v>
      </c>
      <c r="F590">
        <v>95973</v>
      </c>
      <c r="G590">
        <v>111</v>
      </c>
      <c r="H590">
        <v>80451</v>
      </c>
      <c r="I590">
        <v>85</v>
      </c>
      <c r="J590">
        <v>22334</v>
      </c>
      <c r="K590">
        <v>127</v>
      </c>
      <c r="L590">
        <v>861573</v>
      </c>
      <c r="M590">
        <v>107</v>
      </c>
      <c r="N590">
        <v>1890</v>
      </c>
      <c r="O590">
        <v>60</v>
      </c>
      <c r="P590" t="s">
        <v>27</v>
      </c>
      <c r="Q590" t="str">
        <f>_xlfn.IFS(OR(MTA_Daily_Ridership[[#This Row],[Day Name]]="Saturday",MTA_Daily_Ridership[[#This Row],[Day Name]]="Sunday"),"Weekend",TRUE,"Weekday")</f>
        <v>Weekend</v>
      </c>
      <c r="R5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3628580</v>
      </c>
      <c r="S590" s="9">
        <f>(MTA_Daily_Ridership[[#This Row],[Subways: % of Comparable Pre-Pandemic Day]]-100)/100</f>
        <v>-0.17</v>
      </c>
      <c r="T590">
        <f>MTA_Daily_Ridership[[#This Row],[Subways: Total Estimated Ridership]]/MTA_Daily_Ridership[[#This Row],[Bridges and Tunnels: Total Traffic]]</f>
        <v>2.2202947399697996</v>
      </c>
    </row>
    <row r="591" spans="1:20" x14ac:dyDescent="0.25">
      <c r="A591" s="1">
        <v>45389</v>
      </c>
      <c r="B591">
        <v>1899641</v>
      </c>
      <c r="C591">
        <v>78</v>
      </c>
      <c r="D591">
        <v>651153</v>
      </c>
      <c r="E591">
        <v>66</v>
      </c>
      <c r="F591">
        <v>101624</v>
      </c>
      <c r="G591">
        <v>111</v>
      </c>
      <c r="H591">
        <v>94103</v>
      </c>
      <c r="I591">
        <v>91</v>
      </c>
      <c r="J591">
        <v>21759</v>
      </c>
      <c r="K591">
        <v>117</v>
      </c>
      <c r="L591">
        <v>875089</v>
      </c>
      <c r="M591">
        <v>101</v>
      </c>
      <c r="N591">
        <v>2033</v>
      </c>
      <c r="O591">
        <v>62</v>
      </c>
      <c r="P591" t="s">
        <v>27</v>
      </c>
      <c r="Q591" t="str">
        <f>_xlfn.IFS(OR(MTA_Daily_Ridership[[#This Row],[Day Name]]="Saturday",MTA_Daily_Ridership[[#This Row],[Day Name]]="Sunday"),"Weekend",TRUE,"Weekday")</f>
        <v>Weekend</v>
      </c>
      <c r="R5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3645402</v>
      </c>
      <c r="S591" s="9">
        <f>(MTA_Daily_Ridership[[#This Row],[Subways: % of Comparable Pre-Pandemic Day]]-100)/100</f>
        <v>-0.22</v>
      </c>
      <c r="T591">
        <f>MTA_Daily_Ridership[[#This Row],[Subways: Total Estimated Ridership]]/MTA_Daily_Ridership[[#This Row],[Bridges and Tunnels: Total Traffic]]</f>
        <v>2.1707974845987095</v>
      </c>
    </row>
    <row r="592" spans="1:20" x14ac:dyDescent="0.25">
      <c r="A592" s="1">
        <v>45403</v>
      </c>
      <c r="B592">
        <v>1918237</v>
      </c>
      <c r="C592">
        <v>79</v>
      </c>
      <c r="D592">
        <v>651681</v>
      </c>
      <c r="E592">
        <v>66</v>
      </c>
      <c r="F592">
        <v>101817</v>
      </c>
      <c r="G592">
        <v>111</v>
      </c>
      <c r="H592">
        <v>98834</v>
      </c>
      <c r="I592">
        <v>96</v>
      </c>
      <c r="J592">
        <v>20807</v>
      </c>
      <c r="K592">
        <v>111</v>
      </c>
      <c r="L592">
        <v>873632</v>
      </c>
      <c r="M592">
        <v>101</v>
      </c>
      <c r="N592">
        <v>2017</v>
      </c>
      <c r="O592">
        <v>62</v>
      </c>
      <c r="P592" t="s">
        <v>27</v>
      </c>
      <c r="Q592" t="str">
        <f>_xlfn.IFS(OR(MTA_Daily_Ridership[[#This Row],[Day Name]]="Saturday",MTA_Daily_Ridership[[#This Row],[Day Name]]="Sunday"),"Weekend",TRUE,"Weekday")</f>
        <v>Weekend</v>
      </c>
      <c r="R5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3667025</v>
      </c>
      <c r="S592" s="9">
        <f>(MTA_Daily_Ridership[[#This Row],[Subways: % of Comparable Pre-Pandemic Day]]-100)/100</f>
        <v>-0.21</v>
      </c>
      <c r="T592">
        <f>MTA_Daily_Ridership[[#This Row],[Subways: Total Estimated Ridership]]/MTA_Daily_Ridership[[#This Row],[Bridges and Tunnels: Total Traffic]]</f>
        <v>2.1957036830152741</v>
      </c>
    </row>
    <row r="593" spans="1:20" x14ac:dyDescent="0.25">
      <c r="A593" s="1">
        <v>45543</v>
      </c>
      <c r="B593">
        <v>2101048</v>
      </c>
      <c r="C593">
        <v>83</v>
      </c>
      <c r="D593">
        <v>724969</v>
      </c>
      <c r="E593">
        <v>66</v>
      </c>
      <c r="F593">
        <v>120584</v>
      </c>
      <c r="G593">
        <v>122</v>
      </c>
      <c r="H593">
        <v>98767</v>
      </c>
      <c r="I593">
        <v>94</v>
      </c>
      <c r="J593">
        <v>23760</v>
      </c>
      <c r="K593">
        <v>138</v>
      </c>
      <c r="L593">
        <v>914241</v>
      </c>
      <c r="M593">
        <v>103</v>
      </c>
      <c r="N593">
        <v>2280</v>
      </c>
      <c r="O593">
        <v>78</v>
      </c>
      <c r="P593" t="s">
        <v>27</v>
      </c>
      <c r="Q593" t="str">
        <f>_xlfn.IFS(OR(MTA_Daily_Ridership[[#This Row],[Day Name]]="Saturday",MTA_Daily_Ridership[[#This Row],[Day Name]]="Sunday"),"Weekend",TRUE,"Weekday")</f>
        <v>Weekend</v>
      </c>
      <c r="R5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3985649</v>
      </c>
      <c r="S593" s="9">
        <f>(MTA_Daily_Ridership[[#This Row],[Subways: % of Comparable Pre-Pandemic Day]]-100)/100</f>
        <v>-0.17</v>
      </c>
      <c r="T593">
        <f>MTA_Daily_Ridership[[#This Row],[Subways: Total Estimated Ridership]]/MTA_Daily_Ridership[[#This Row],[Bridges and Tunnels: Total Traffic]]</f>
        <v>2.2981336430984829</v>
      </c>
    </row>
    <row r="594" spans="1:20" x14ac:dyDescent="0.25">
      <c r="A594" s="1">
        <v>45552</v>
      </c>
      <c r="B594">
        <v>4189311</v>
      </c>
      <c r="C594">
        <v>73</v>
      </c>
      <c r="D594">
        <v>1536675</v>
      </c>
      <c r="E594">
        <v>66</v>
      </c>
      <c r="F594">
        <v>268678</v>
      </c>
      <c r="G594">
        <v>82</v>
      </c>
      <c r="H594">
        <v>232809</v>
      </c>
      <c r="I594">
        <v>81</v>
      </c>
      <c r="J594">
        <v>38667</v>
      </c>
      <c r="K594">
        <v>130</v>
      </c>
      <c r="L594">
        <v>945571</v>
      </c>
      <c r="M594">
        <v>99</v>
      </c>
      <c r="N594">
        <v>8503</v>
      </c>
      <c r="O594">
        <v>50</v>
      </c>
      <c r="P594" t="s">
        <v>23</v>
      </c>
      <c r="Q594" t="str">
        <f>_xlfn.IFS(OR(MTA_Daily_Ridership[[#This Row],[Day Name]]="Saturday",MTA_Daily_Ridership[[#This Row],[Day Name]]="Sunday"),"Weekend",TRUE,"Weekday")</f>
        <v>Weekday</v>
      </c>
      <c r="R5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7220214</v>
      </c>
      <c r="S594" s="9">
        <f>(MTA_Daily_Ridership[[#This Row],[Subways: % of Comparable Pre-Pandemic Day]]-100)/100</f>
        <v>-0.27</v>
      </c>
      <c r="T594">
        <f>MTA_Daily_Ridership[[#This Row],[Subways: Total Estimated Ridership]]/MTA_Daily_Ridership[[#This Row],[Bridges and Tunnels: Total Traffic]]</f>
        <v>4.4304563062953495</v>
      </c>
    </row>
    <row r="595" spans="1:20" x14ac:dyDescent="0.25">
      <c r="A595" s="1">
        <v>45553</v>
      </c>
      <c r="B595">
        <v>4232888</v>
      </c>
      <c r="C595">
        <v>73</v>
      </c>
      <c r="D595">
        <v>1539412</v>
      </c>
      <c r="E595">
        <v>66</v>
      </c>
      <c r="F595">
        <v>281624</v>
      </c>
      <c r="G595">
        <v>86</v>
      </c>
      <c r="H595">
        <v>229697</v>
      </c>
      <c r="I595">
        <v>80</v>
      </c>
      <c r="J595">
        <v>39300</v>
      </c>
      <c r="K595">
        <v>132</v>
      </c>
      <c r="L595">
        <v>963160</v>
      </c>
      <c r="M595">
        <v>101</v>
      </c>
      <c r="N595">
        <v>8603</v>
      </c>
      <c r="O595">
        <v>50</v>
      </c>
      <c r="P595" t="s">
        <v>21</v>
      </c>
      <c r="Q595" t="str">
        <f>_xlfn.IFS(OR(MTA_Daily_Ridership[[#This Row],[Day Name]]="Saturday",MTA_Daily_Ridership[[#This Row],[Day Name]]="Sunday"),"Weekend",TRUE,"Weekday")</f>
        <v>Weekday</v>
      </c>
      <c r="R5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7294684</v>
      </c>
      <c r="S595" s="9">
        <f>(MTA_Daily_Ridership[[#This Row],[Subways: % of Comparable Pre-Pandemic Day]]-100)/100</f>
        <v>-0.27</v>
      </c>
      <c r="T595">
        <f>MTA_Daily_Ridership[[#This Row],[Subways: Total Estimated Ridership]]/MTA_Daily_Ridership[[#This Row],[Bridges and Tunnels: Total Traffic]]</f>
        <v>4.3947921425308358</v>
      </c>
    </row>
    <row r="596" spans="1:20" x14ac:dyDescent="0.25">
      <c r="A596" s="1">
        <v>45567</v>
      </c>
      <c r="B596">
        <v>4073590</v>
      </c>
      <c r="C596">
        <v>71</v>
      </c>
      <c r="D596">
        <v>1488562</v>
      </c>
      <c r="E596">
        <v>66</v>
      </c>
      <c r="F596">
        <v>258854</v>
      </c>
      <c r="G596">
        <v>82</v>
      </c>
      <c r="H596">
        <v>227124</v>
      </c>
      <c r="I596">
        <v>78</v>
      </c>
      <c r="J596">
        <v>38330</v>
      </c>
      <c r="K596">
        <v>129</v>
      </c>
      <c r="L596">
        <v>941325</v>
      </c>
      <c r="M596">
        <v>101</v>
      </c>
      <c r="N596">
        <v>8307</v>
      </c>
      <c r="O596">
        <v>47</v>
      </c>
      <c r="P596" t="s">
        <v>21</v>
      </c>
      <c r="Q596" t="str">
        <f>_xlfn.IFS(OR(MTA_Daily_Ridership[[#This Row],[Day Name]]="Saturday",MTA_Daily_Ridership[[#This Row],[Day Name]]="Sunday"),"Weekend",TRUE,"Weekday")</f>
        <v>Weekday</v>
      </c>
      <c r="R5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7036092</v>
      </c>
      <c r="S596" s="9">
        <f>(MTA_Daily_Ridership[[#This Row],[Subways: % of Comparable Pre-Pandemic Day]]-100)/100</f>
        <v>-0.28999999999999998</v>
      </c>
      <c r="T596">
        <f>MTA_Daily_Ridership[[#This Row],[Subways: Total Estimated Ridership]]/MTA_Daily_Ridership[[#This Row],[Bridges and Tunnels: Total Traffic]]</f>
        <v>4.3275064403898762</v>
      </c>
    </row>
    <row r="597" spans="1:20" x14ac:dyDescent="0.25">
      <c r="A597" s="1">
        <v>45581</v>
      </c>
      <c r="B597">
        <v>4363556</v>
      </c>
      <c r="C597">
        <v>76</v>
      </c>
      <c r="D597">
        <v>1487569</v>
      </c>
      <c r="E597">
        <v>66</v>
      </c>
      <c r="F597">
        <v>279608</v>
      </c>
      <c r="G597">
        <v>89</v>
      </c>
      <c r="H597">
        <v>236091</v>
      </c>
      <c r="I597">
        <v>81</v>
      </c>
      <c r="J597">
        <v>39579</v>
      </c>
      <c r="K597">
        <v>133</v>
      </c>
      <c r="L597">
        <v>950912</v>
      </c>
      <c r="M597">
        <v>102</v>
      </c>
      <c r="N597">
        <v>8699</v>
      </c>
      <c r="O597">
        <v>49</v>
      </c>
      <c r="P597" t="s">
        <v>21</v>
      </c>
      <c r="Q597" t="str">
        <f>_xlfn.IFS(OR(MTA_Daily_Ridership[[#This Row],[Day Name]]="Saturday",MTA_Daily_Ridership[[#This Row],[Day Name]]="Sunday"),"Weekend",TRUE,"Weekday")</f>
        <v>Weekday</v>
      </c>
      <c r="R5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7366014</v>
      </c>
      <c r="S597" s="9">
        <f>(MTA_Daily_Ridership[[#This Row],[Subways: % of Comparable Pre-Pandemic Day]]-100)/100</f>
        <v>-0.24</v>
      </c>
      <c r="T597">
        <f>MTA_Daily_Ridership[[#This Row],[Subways: Total Estimated Ridership]]/MTA_Daily_Ridership[[#This Row],[Bridges and Tunnels: Total Traffic]]</f>
        <v>4.5888115829855973</v>
      </c>
    </row>
    <row r="598" spans="1:20" x14ac:dyDescent="0.25">
      <c r="A598" s="1">
        <v>45582</v>
      </c>
      <c r="B598">
        <v>4326836</v>
      </c>
      <c r="C598">
        <v>75</v>
      </c>
      <c r="D598">
        <v>1486892</v>
      </c>
      <c r="E598">
        <v>66</v>
      </c>
      <c r="F598">
        <v>277906</v>
      </c>
      <c r="G598">
        <v>88</v>
      </c>
      <c r="H598">
        <v>237000</v>
      </c>
      <c r="I598">
        <v>81</v>
      </c>
      <c r="J598">
        <v>37093</v>
      </c>
      <c r="K598">
        <v>125</v>
      </c>
      <c r="L598">
        <v>942095</v>
      </c>
      <c r="M598">
        <v>102</v>
      </c>
      <c r="N598">
        <v>8547</v>
      </c>
      <c r="O598">
        <v>48</v>
      </c>
      <c r="P598" t="s">
        <v>22</v>
      </c>
      <c r="Q598" t="str">
        <f>_xlfn.IFS(OR(MTA_Daily_Ridership[[#This Row],[Day Name]]="Saturday",MTA_Daily_Ridership[[#This Row],[Day Name]]="Sunday"),"Weekend",TRUE,"Weekday")</f>
        <v>Weekday</v>
      </c>
      <c r="R5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7316369</v>
      </c>
      <c r="S598" s="9">
        <f>(MTA_Daily_Ridership[[#This Row],[Subways: % of Comparable Pre-Pandemic Day]]-100)/100</f>
        <v>-0.25</v>
      </c>
      <c r="T598">
        <f>MTA_Daily_Ridership[[#This Row],[Subways: Total Estimated Ridership]]/MTA_Daily_Ridership[[#This Row],[Bridges and Tunnels: Total Traffic]]</f>
        <v>4.5927809828095896</v>
      </c>
    </row>
    <row r="599" spans="1:20" x14ac:dyDescent="0.25">
      <c r="A599" s="1">
        <v>45589</v>
      </c>
      <c r="B599">
        <v>4319281</v>
      </c>
      <c r="C599">
        <v>75</v>
      </c>
      <c r="D599">
        <v>1497135</v>
      </c>
      <c r="E599">
        <v>66</v>
      </c>
      <c r="F599">
        <v>260193</v>
      </c>
      <c r="G599">
        <v>83</v>
      </c>
      <c r="H599">
        <v>232459</v>
      </c>
      <c r="I599">
        <v>80</v>
      </c>
      <c r="J599">
        <v>36754</v>
      </c>
      <c r="K599">
        <v>123</v>
      </c>
      <c r="L599">
        <v>931734</v>
      </c>
      <c r="M599">
        <v>100</v>
      </c>
      <c r="N599">
        <v>8605</v>
      </c>
      <c r="O599">
        <v>48</v>
      </c>
      <c r="P599" t="s">
        <v>22</v>
      </c>
      <c r="Q599" t="str">
        <f>_xlfn.IFS(OR(MTA_Daily_Ridership[[#This Row],[Day Name]]="Saturday",MTA_Daily_Ridership[[#This Row],[Day Name]]="Sunday"),"Weekend",TRUE,"Weekday")</f>
        <v>Weekday</v>
      </c>
      <c r="R5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7286161</v>
      </c>
      <c r="S599" s="9">
        <f>(MTA_Daily_Ridership[[#This Row],[Subways: % of Comparable Pre-Pandemic Day]]-100)/100</f>
        <v>-0.25</v>
      </c>
      <c r="T599">
        <f>MTA_Daily_Ridership[[#This Row],[Subways: Total Estimated Ridership]]/MTA_Daily_Ridership[[#This Row],[Bridges and Tunnels: Total Traffic]]</f>
        <v>4.635744751184351</v>
      </c>
    </row>
    <row r="600" spans="1:20" x14ac:dyDescent="0.25">
      <c r="A600" s="1">
        <v>44352</v>
      </c>
      <c r="B600">
        <v>1792204</v>
      </c>
      <c r="C600">
        <v>56</v>
      </c>
      <c r="D600">
        <v>874545</v>
      </c>
      <c r="E600">
        <v>62</v>
      </c>
      <c r="F600">
        <v>72827</v>
      </c>
      <c r="G600">
        <v>59</v>
      </c>
      <c r="H600">
        <v>62687</v>
      </c>
      <c r="I600">
        <v>40</v>
      </c>
      <c r="J600">
        <v>14636</v>
      </c>
      <c r="K600">
        <v>84</v>
      </c>
      <c r="L600">
        <v>946758</v>
      </c>
      <c r="M600">
        <v>96</v>
      </c>
      <c r="N600">
        <v>0</v>
      </c>
      <c r="O600">
        <v>0</v>
      </c>
      <c r="P600" t="s">
        <v>26</v>
      </c>
      <c r="Q600" t="str">
        <f>_xlfn.IFS(OR(MTA_Daily_Ridership[[#This Row],[Day Name]]="Saturday",MTA_Daily_Ridership[[#This Row],[Day Name]]="Sunday"),"Weekend",TRUE,"Weekday")</f>
        <v>Weekend</v>
      </c>
      <c r="R6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3763657</v>
      </c>
      <c r="S600" s="9">
        <f>(MTA_Daily_Ridership[[#This Row],[Subways: % of Comparable Pre-Pandemic Day]]-100)/100</f>
        <v>-0.44</v>
      </c>
      <c r="T600">
        <f>MTA_Daily_Ridership[[#This Row],[Subways: Total Estimated Ridership]]/MTA_Daily_Ridership[[#This Row],[Bridges and Tunnels: Total Traffic]]</f>
        <v>1.8929906058359158</v>
      </c>
    </row>
    <row r="601" spans="1:20" x14ac:dyDescent="0.25">
      <c r="A601" s="1">
        <v>44392</v>
      </c>
      <c r="B601">
        <v>2581582</v>
      </c>
      <c r="C601">
        <v>49</v>
      </c>
      <c r="D601">
        <v>1275846</v>
      </c>
      <c r="E601">
        <v>62</v>
      </c>
      <c r="F601">
        <v>125587</v>
      </c>
      <c r="G601">
        <v>40</v>
      </c>
      <c r="H601">
        <v>105171</v>
      </c>
      <c r="I601">
        <v>37</v>
      </c>
      <c r="J601">
        <v>23772</v>
      </c>
      <c r="K601">
        <v>84</v>
      </c>
      <c r="L601">
        <v>971048</v>
      </c>
      <c r="M601">
        <v>101</v>
      </c>
      <c r="N601">
        <v>5209</v>
      </c>
      <c r="O601">
        <v>38</v>
      </c>
      <c r="P601" t="s">
        <v>22</v>
      </c>
      <c r="Q601" t="str">
        <f>_xlfn.IFS(OR(MTA_Daily_Ridership[[#This Row],[Day Name]]="Saturday",MTA_Daily_Ridership[[#This Row],[Day Name]]="Sunday"),"Weekend",TRUE,"Weekday")</f>
        <v>Weekday</v>
      </c>
      <c r="R6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5088215</v>
      </c>
      <c r="S601" s="9">
        <f>(MTA_Daily_Ridership[[#This Row],[Subways: % of Comparable Pre-Pandemic Day]]-100)/100</f>
        <v>-0.51</v>
      </c>
      <c r="T601">
        <f>MTA_Daily_Ridership[[#This Row],[Subways: Total Estimated Ridership]]/MTA_Daily_Ridership[[#This Row],[Bridges and Tunnels: Total Traffic]]</f>
        <v>2.6585524093556652</v>
      </c>
    </row>
    <row r="602" spans="1:20" x14ac:dyDescent="0.25">
      <c r="A602" s="1">
        <v>44399</v>
      </c>
      <c r="B602">
        <v>2582151</v>
      </c>
      <c r="C602">
        <v>49</v>
      </c>
      <c r="D602">
        <v>1279778</v>
      </c>
      <c r="E602">
        <v>62</v>
      </c>
      <c r="F602">
        <v>127275</v>
      </c>
      <c r="G602">
        <v>40</v>
      </c>
      <c r="H602">
        <v>102275</v>
      </c>
      <c r="I602">
        <v>36</v>
      </c>
      <c r="J602">
        <v>23122</v>
      </c>
      <c r="K602">
        <v>82</v>
      </c>
      <c r="L602">
        <v>963493</v>
      </c>
      <c r="M602">
        <v>100</v>
      </c>
      <c r="N602">
        <v>5187</v>
      </c>
      <c r="O602">
        <v>38</v>
      </c>
      <c r="P602" t="s">
        <v>22</v>
      </c>
      <c r="Q602" t="str">
        <f>_xlfn.IFS(OR(MTA_Daily_Ridership[[#This Row],[Day Name]]="Saturday",MTA_Daily_Ridership[[#This Row],[Day Name]]="Sunday"),"Weekend",TRUE,"Weekday")</f>
        <v>Weekday</v>
      </c>
      <c r="R6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5083281</v>
      </c>
      <c r="S602" s="9">
        <f>(MTA_Daily_Ridership[[#This Row],[Subways: % of Comparable Pre-Pandemic Day]]-100)/100</f>
        <v>-0.51</v>
      </c>
      <c r="T602">
        <f>MTA_Daily_Ridership[[#This Row],[Subways: Total Estimated Ridership]]/MTA_Daily_Ridership[[#This Row],[Bridges and Tunnels: Total Traffic]]</f>
        <v>2.6799893720037407</v>
      </c>
    </row>
    <row r="603" spans="1:20" x14ac:dyDescent="0.25">
      <c r="A603" s="1">
        <v>44405</v>
      </c>
      <c r="B603">
        <v>2534756</v>
      </c>
      <c r="C603">
        <v>48</v>
      </c>
      <c r="D603">
        <v>1276296</v>
      </c>
      <c r="E603">
        <v>62</v>
      </c>
      <c r="F603">
        <v>126767</v>
      </c>
      <c r="G603">
        <v>40</v>
      </c>
      <c r="H603">
        <v>99976</v>
      </c>
      <c r="I603">
        <v>35</v>
      </c>
      <c r="J603">
        <v>23145</v>
      </c>
      <c r="K603">
        <v>82</v>
      </c>
      <c r="L603">
        <v>932094</v>
      </c>
      <c r="M603">
        <v>97</v>
      </c>
      <c r="N603">
        <v>5004</v>
      </c>
      <c r="O603">
        <v>36</v>
      </c>
      <c r="P603" t="s">
        <v>21</v>
      </c>
      <c r="Q603" t="str">
        <f>_xlfn.IFS(OR(MTA_Daily_Ridership[[#This Row],[Day Name]]="Saturday",MTA_Daily_Ridership[[#This Row],[Day Name]]="Sunday"),"Weekend",TRUE,"Weekday")</f>
        <v>Weekday</v>
      </c>
      <c r="R6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4998038</v>
      </c>
      <c r="S603" s="9">
        <f>(MTA_Daily_Ridership[[#This Row],[Subways: % of Comparable Pre-Pandemic Day]]-100)/100</f>
        <v>-0.52</v>
      </c>
      <c r="T603">
        <f>MTA_Daily_Ridership[[#This Row],[Subways: Total Estimated Ridership]]/MTA_Daily_Ridership[[#This Row],[Bridges and Tunnels: Total Traffic]]</f>
        <v>2.7194210026027417</v>
      </c>
    </row>
    <row r="604" spans="1:20" x14ac:dyDescent="0.25">
      <c r="A604" s="1">
        <v>44412</v>
      </c>
      <c r="B604">
        <v>2529002</v>
      </c>
      <c r="C604">
        <v>49</v>
      </c>
      <c r="D604">
        <v>1257876</v>
      </c>
      <c r="E604">
        <v>62</v>
      </c>
      <c r="F604">
        <v>123700</v>
      </c>
      <c r="G604">
        <v>40</v>
      </c>
      <c r="H604">
        <v>99332</v>
      </c>
      <c r="I604">
        <v>36</v>
      </c>
      <c r="J604">
        <v>23611</v>
      </c>
      <c r="K604">
        <v>85</v>
      </c>
      <c r="L604">
        <v>921068</v>
      </c>
      <c r="M604">
        <v>95</v>
      </c>
      <c r="N604">
        <v>5016</v>
      </c>
      <c r="O604">
        <v>37</v>
      </c>
      <c r="P604" t="s">
        <v>21</v>
      </c>
      <c r="Q604" t="str">
        <f>_xlfn.IFS(OR(MTA_Daily_Ridership[[#This Row],[Day Name]]="Saturday",MTA_Daily_Ridership[[#This Row],[Day Name]]="Sunday"),"Weekend",TRUE,"Weekday")</f>
        <v>Weekday</v>
      </c>
      <c r="R6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4959605</v>
      </c>
      <c r="S604" s="9">
        <f>(MTA_Daily_Ridership[[#This Row],[Subways: % of Comparable Pre-Pandemic Day]]-100)/100</f>
        <v>-0.51</v>
      </c>
      <c r="T604">
        <f>MTA_Daily_Ridership[[#This Row],[Subways: Total Estimated Ridership]]/MTA_Daily_Ridership[[#This Row],[Bridges and Tunnels: Total Traffic]]</f>
        <v>2.7457277855706637</v>
      </c>
    </row>
    <row r="605" spans="1:20" x14ac:dyDescent="0.25">
      <c r="A605" s="1">
        <v>44413</v>
      </c>
      <c r="B605">
        <v>2529190</v>
      </c>
      <c r="C605">
        <v>49</v>
      </c>
      <c r="D605">
        <v>1259332</v>
      </c>
      <c r="E605">
        <v>62</v>
      </c>
      <c r="F605">
        <v>119999</v>
      </c>
      <c r="G605">
        <v>38</v>
      </c>
      <c r="H605">
        <v>98290</v>
      </c>
      <c r="I605">
        <v>36</v>
      </c>
      <c r="J605">
        <v>22610</v>
      </c>
      <c r="K605">
        <v>81</v>
      </c>
      <c r="L605">
        <v>956306</v>
      </c>
      <c r="M605">
        <v>98</v>
      </c>
      <c r="N605">
        <v>5097</v>
      </c>
      <c r="O605">
        <v>38</v>
      </c>
      <c r="P605" t="s">
        <v>22</v>
      </c>
      <c r="Q605" t="str">
        <f>_xlfn.IFS(OR(MTA_Daily_Ridership[[#This Row],[Day Name]]="Saturday",MTA_Daily_Ridership[[#This Row],[Day Name]]="Sunday"),"Weekend",TRUE,"Weekday")</f>
        <v>Weekday</v>
      </c>
      <c r="R6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4990824</v>
      </c>
      <c r="S605" s="9">
        <f>(MTA_Daily_Ridership[[#This Row],[Subways: % of Comparable Pre-Pandemic Day]]-100)/100</f>
        <v>-0.51</v>
      </c>
      <c r="T605">
        <f>MTA_Daily_Ridership[[#This Row],[Subways: Total Estimated Ridership]]/MTA_Daily_Ridership[[#This Row],[Bridges and Tunnels: Total Traffic]]</f>
        <v>2.6447496930898686</v>
      </c>
    </row>
    <row r="606" spans="1:20" x14ac:dyDescent="0.25">
      <c r="A606" s="1">
        <v>44418</v>
      </c>
      <c r="B606">
        <v>2442194</v>
      </c>
      <c r="C606">
        <v>48</v>
      </c>
      <c r="D606">
        <v>1245670</v>
      </c>
      <c r="E606">
        <v>62</v>
      </c>
      <c r="F606">
        <v>122544</v>
      </c>
      <c r="G606">
        <v>39</v>
      </c>
      <c r="H606">
        <v>95330</v>
      </c>
      <c r="I606">
        <v>35</v>
      </c>
      <c r="J606">
        <v>23079</v>
      </c>
      <c r="K606">
        <v>83</v>
      </c>
      <c r="L606">
        <v>905508</v>
      </c>
      <c r="M606">
        <v>93</v>
      </c>
      <c r="N606">
        <v>5037</v>
      </c>
      <c r="O606">
        <v>38</v>
      </c>
      <c r="P606" t="s">
        <v>23</v>
      </c>
      <c r="Q606" t="str">
        <f>_xlfn.IFS(OR(MTA_Daily_Ridership[[#This Row],[Day Name]]="Saturday",MTA_Daily_Ridership[[#This Row],[Day Name]]="Sunday"),"Weekend",TRUE,"Weekday")</f>
        <v>Weekday</v>
      </c>
      <c r="R6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4839362</v>
      </c>
      <c r="S606" s="9">
        <f>(MTA_Daily_Ridership[[#This Row],[Subways: % of Comparable Pre-Pandemic Day]]-100)/100</f>
        <v>-0.52</v>
      </c>
      <c r="T606">
        <f>MTA_Daily_Ridership[[#This Row],[Subways: Total Estimated Ridership]]/MTA_Daily_Ridership[[#This Row],[Bridges and Tunnels: Total Traffic]]</f>
        <v>2.6970429858156968</v>
      </c>
    </row>
    <row r="607" spans="1:20" x14ac:dyDescent="0.25">
      <c r="A607" s="1">
        <v>44419</v>
      </c>
      <c r="B607">
        <v>2475949</v>
      </c>
      <c r="C607">
        <v>48</v>
      </c>
      <c r="D607">
        <v>1246306</v>
      </c>
      <c r="E607">
        <v>62</v>
      </c>
      <c r="F607">
        <v>119708</v>
      </c>
      <c r="G607">
        <v>38</v>
      </c>
      <c r="H607">
        <v>94737</v>
      </c>
      <c r="I607">
        <v>35</v>
      </c>
      <c r="J607">
        <v>23338</v>
      </c>
      <c r="K607">
        <v>84</v>
      </c>
      <c r="L607">
        <v>931264</v>
      </c>
      <c r="M607">
        <v>96</v>
      </c>
      <c r="N607">
        <v>4928</v>
      </c>
      <c r="O607">
        <v>37</v>
      </c>
      <c r="P607" t="s">
        <v>21</v>
      </c>
      <c r="Q607" t="str">
        <f>_xlfn.IFS(OR(MTA_Daily_Ridership[[#This Row],[Day Name]]="Saturday",MTA_Daily_Ridership[[#This Row],[Day Name]]="Sunday"),"Weekend",TRUE,"Weekday")</f>
        <v>Weekday</v>
      </c>
      <c r="R6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4896230</v>
      </c>
      <c r="S607" s="9">
        <f>(MTA_Daily_Ridership[[#This Row],[Subways: % of Comparable Pre-Pandemic Day]]-100)/100</f>
        <v>-0.52</v>
      </c>
      <c r="T607">
        <f>MTA_Daily_Ridership[[#This Row],[Subways: Total Estimated Ridership]]/MTA_Daily_Ridership[[#This Row],[Bridges and Tunnels: Total Traffic]]</f>
        <v>2.6586972115318535</v>
      </c>
    </row>
    <row r="608" spans="1:20" x14ac:dyDescent="0.25">
      <c r="A608" s="1">
        <v>44439</v>
      </c>
      <c r="B608">
        <v>2532584</v>
      </c>
      <c r="C608">
        <v>49</v>
      </c>
      <c r="D608">
        <v>1246463</v>
      </c>
      <c r="E608">
        <v>62</v>
      </c>
      <c r="F608">
        <v>133641</v>
      </c>
      <c r="G608">
        <v>43</v>
      </c>
      <c r="H608">
        <v>99949</v>
      </c>
      <c r="I608">
        <v>37</v>
      </c>
      <c r="J608">
        <v>22724</v>
      </c>
      <c r="K608">
        <v>81</v>
      </c>
      <c r="L608">
        <v>936181</v>
      </c>
      <c r="M608">
        <v>96</v>
      </c>
      <c r="N608">
        <v>5390</v>
      </c>
      <c r="O608">
        <v>40</v>
      </c>
      <c r="P608" t="s">
        <v>23</v>
      </c>
      <c r="Q608" t="str">
        <f>_xlfn.IFS(OR(MTA_Daily_Ridership[[#This Row],[Day Name]]="Saturday",MTA_Daily_Ridership[[#This Row],[Day Name]]="Sunday"),"Weekend",TRUE,"Weekday")</f>
        <v>Weekday</v>
      </c>
      <c r="R6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4976932</v>
      </c>
      <c r="S608" s="9">
        <f>(MTA_Daily_Ridership[[#This Row],[Subways: % of Comparable Pre-Pandemic Day]]-100)/100</f>
        <v>-0.51</v>
      </c>
      <c r="T608">
        <f>MTA_Daily_Ridership[[#This Row],[Subways: Total Estimated Ridership]]/MTA_Daily_Ridership[[#This Row],[Bridges and Tunnels: Total Traffic]]</f>
        <v>2.7052290102020868</v>
      </c>
    </row>
    <row r="609" spans="1:20" x14ac:dyDescent="0.25">
      <c r="A609" s="1">
        <v>44450</v>
      </c>
      <c r="B609">
        <v>1983091</v>
      </c>
      <c r="C609">
        <v>62</v>
      </c>
      <c r="D609">
        <v>870791</v>
      </c>
      <c r="E609">
        <v>62</v>
      </c>
      <c r="F609">
        <v>82235</v>
      </c>
      <c r="G609">
        <v>69</v>
      </c>
      <c r="H609">
        <v>65329</v>
      </c>
      <c r="I609">
        <v>43</v>
      </c>
      <c r="J609">
        <v>13070</v>
      </c>
      <c r="K609">
        <v>76</v>
      </c>
      <c r="L609">
        <v>917704</v>
      </c>
      <c r="M609">
        <v>96</v>
      </c>
      <c r="N609">
        <v>2182</v>
      </c>
      <c r="O609">
        <v>53</v>
      </c>
      <c r="P609" t="s">
        <v>26</v>
      </c>
      <c r="Q609" t="str">
        <f>_xlfn.IFS(OR(MTA_Daily_Ridership[[#This Row],[Day Name]]="Saturday",MTA_Daily_Ridership[[#This Row],[Day Name]]="Sunday"),"Weekend",TRUE,"Weekday")</f>
        <v>Weekend</v>
      </c>
      <c r="R6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3934402</v>
      </c>
      <c r="S609" s="9">
        <f>(MTA_Daily_Ridership[[#This Row],[Subways: % of Comparable Pre-Pandemic Day]]-100)/100</f>
        <v>-0.38</v>
      </c>
      <c r="T609">
        <f>MTA_Daily_Ridership[[#This Row],[Subways: Total Estimated Ridership]]/MTA_Daily_Ridership[[#This Row],[Bridges and Tunnels: Total Traffic]]</f>
        <v>2.16092661686121</v>
      </c>
    </row>
    <row r="610" spans="1:20" x14ac:dyDescent="0.25">
      <c r="A610" s="1">
        <v>44452</v>
      </c>
      <c r="B610">
        <v>2852796</v>
      </c>
      <c r="C610">
        <v>49</v>
      </c>
      <c r="D610">
        <v>1441516</v>
      </c>
      <c r="E610">
        <v>62</v>
      </c>
      <c r="F610">
        <v>147829</v>
      </c>
      <c r="G610">
        <v>45</v>
      </c>
      <c r="H610">
        <v>122504</v>
      </c>
      <c r="I610">
        <v>42</v>
      </c>
      <c r="J610">
        <v>21898</v>
      </c>
      <c r="K610">
        <v>74</v>
      </c>
      <c r="L610">
        <v>914827</v>
      </c>
      <c r="M610">
        <v>96</v>
      </c>
      <c r="N610">
        <v>6133</v>
      </c>
      <c r="O610">
        <v>36</v>
      </c>
      <c r="P610" t="s">
        <v>25</v>
      </c>
      <c r="Q610" t="str">
        <f>_xlfn.IFS(OR(MTA_Daily_Ridership[[#This Row],[Day Name]]="Saturday",MTA_Daily_Ridership[[#This Row],[Day Name]]="Sunday"),"Weekend",TRUE,"Weekday")</f>
        <v>Weekday</v>
      </c>
      <c r="R6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5507503</v>
      </c>
      <c r="S610" s="9">
        <f>(MTA_Daily_Ridership[[#This Row],[Subways: % of Comparable Pre-Pandemic Day]]-100)/100</f>
        <v>-0.51</v>
      </c>
      <c r="T610">
        <f>MTA_Daily_Ridership[[#This Row],[Subways: Total Estimated Ridership]]/MTA_Daily_Ridership[[#This Row],[Bridges and Tunnels: Total Traffic]]</f>
        <v>3.1183994350844477</v>
      </c>
    </row>
    <row r="611" spans="1:20" x14ac:dyDescent="0.25">
      <c r="A611" s="1">
        <v>44457</v>
      </c>
      <c r="B611">
        <v>2014848</v>
      </c>
      <c r="C611">
        <v>63</v>
      </c>
      <c r="D611">
        <v>871175</v>
      </c>
      <c r="E611">
        <v>62</v>
      </c>
      <c r="F611">
        <v>77267</v>
      </c>
      <c r="G611">
        <v>65</v>
      </c>
      <c r="H611">
        <v>76288</v>
      </c>
      <c r="I611">
        <v>50</v>
      </c>
      <c r="J611">
        <v>14054</v>
      </c>
      <c r="K611">
        <v>82</v>
      </c>
      <c r="L611">
        <v>949178</v>
      </c>
      <c r="M611">
        <v>99</v>
      </c>
      <c r="N611">
        <v>2582</v>
      </c>
      <c r="O611">
        <v>62</v>
      </c>
      <c r="P611" t="s">
        <v>26</v>
      </c>
      <c r="Q611" t="str">
        <f>_xlfn.IFS(OR(MTA_Daily_Ridership[[#This Row],[Day Name]]="Saturday",MTA_Daily_Ridership[[#This Row],[Day Name]]="Sunday"),"Weekend",TRUE,"Weekday")</f>
        <v>Weekend</v>
      </c>
      <c r="R6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4005392</v>
      </c>
      <c r="S611" s="9">
        <f>(MTA_Daily_Ridership[[#This Row],[Subways: % of Comparable Pre-Pandemic Day]]-100)/100</f>
        <v>-0.37</v>
      </c>
      <c r="T611">
        <f>MTA_Daily_Ridership[[#This Row],[Subways: Total Estimated Ridership]]/MTA_Daily_Ridership[[#This Row],[Bridges and Tunnels: Total Traffic]]</f>
        <v>2.1227293510806193</v>
      </c>
    </row>
    <row r="612" spans="1:20" x14ac:dyDescent="0.25">
      <c r="A612" s="1">
        <v>44464</v>
      </c>
      <c r="B612">
        <v>2129492</v>
      </c>
      <c r="C612">
        <v>66</v>
      </c>
      <c r="D612">
        <v>872490</v>
      </c>
      <c r="E612">
        <v>62</v>
      </c>
      <c r="F612">
        <v>88460</v>
      </c>
      <c r="G612">
        <v>75</v>
      </c>
      <c r="H612">
        <v>81282</v>
      </c>
      <c r="I612">
        <v>53</v>
      </c>
      <c r="J612">
        <v>13909</v>
      </c>
      <c r="K612">
        <v>81</v>
      </c>
      <c r="L612">
        <v>953628</v>
      </c>
      <c r="M612">
        <v>100</v>
      </c>
      <c r="N612">
        <v>2719</v>
      </c>
      <c r="O612">
        <v>66</v>
      </c>
      <c r="P612" t="s">
        <v>26</v>
      </c>
      <c r="Q612" t="str">
        <f>_xlfn.IFS(OR(MTA_Daily_Ridership[[#This Row],[Day Name]]="Saturday",MTA_Daily_Ridership[[#This Row],[Day Name]]="Sunday"),"Weekend",TRUE,"Weekday")</f>
        <v>Weekend</v>
      </c>
      <c r="R6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4141980</v>
      </c>
      <c r="S612" s="9">
        <f>(MTA_Daily_Ridership[[#This Row],[Subways: % of Comparable Pre-Pandemic Day]]-100)/100</f>
        <v>-0.34</v>
      </c>
      <c r="T612">
        <f>MTA_Daily_Ridership[[#This Row],[Subways: Total Estimated Ridership]]/MTA_Daily_Ridership[[#This Row],[Bridges and Tunnels: Total Traffic]]</f>
        <v>2.2330426539489192</v>
      </c>
    </row>
    <row r="613" spans="1:20" x14ac:dyDescent="0.25">
      <c r="A613" s="1">
        <v>44478</v>
      </c>
      <c r="B613">
        <v>2052699</v>
      </c>
      <c r="C613">
        <v>62</v>
      </c>
      <c r="D613">
        <v>856308</v>
      </c>
      <c r="E613">
        <v>62</v>
      </c>
      <c r="F613">
        <v>84631</v>
      </c>
      <c r="G613">
        <v>75</v>
      </c>
      <c r="H613">
        <v>81969</v>
      </c>
      <c r="I613">
        <v>54</v>
      </c>
      <c r="J613">
        <v>13634</v>
      </c>
      <c r="K613">
        <v>77</v>
      </c>
      <c r="L613">
        <v>919384</v>
      </c>
      <c r="M613">
        <v>97</v>
      </c>
      <c r="N613">
        <v>47</v>
      </c>
      <c r="O613">
        <v>1</v>
      </c>
      <c r="P613" t="s">
        <v>26</v>
      </c>
      <c r="Q613" t="str">
        <f>_xlfn.IFS(OR(MTA_Daily_Ridership[[#This Row],[Day Name]]="Saturday",MTA_Daily_Ridership[[#This Row],[Day Name]]="Sunday"),"Weekend",TRUE,"Weekday")</f>
        <v>Weekend</v>
      </c>
      <c r="R6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4008672</v>
      </c>
      <c r="S613" s="9">
        <f>(MTA_Daily_Ridership[[#This Row],[Subways: % of Comparable Pre-Pandemic Day]]-100)/100</f>
        <v>-0.38</v>
      </c>
      <c r="T613">
        <f>MTA_Daily_Ridership[[#This Row],[Subways: Total Estimated Ridership]]/MTA_Daily_Ridership[[#This Row],[Bridges and Tunnels: Total Traffic]]</f>
        <v>2.2326894964454462</v>
      </c>
    </row>
    <row r="614" spans="1:20" x14ac:dyDescent="0.25">
      <c r="A614" s="1">
        <v>44485</v>
      </c>
      <c r="B614">
        <v>2042027</v>
      </c>
      <c r="C614">
        <v>61</v>
      </c>
      <c r="D614">
        <v>856990</v>
      </c>
      <c r="E614">
        <v>62</v>
      </c>
      <c r="F614">
        <v>83415</v>
      </c>
      <c r="G614">
        <v>74</v>
      </c>
      <c r="H614">
        <v>74913</v>
      </c>
      <c r="I614">
        <v>49</v>
      </c>
      <c r="J614">
        <v>13307</v>
      </c>
      <c r="K614">
        <v>75</v>
      </c>
      <c r="L614">
        <v>896392</v>
      </c>
      <c r="M614">
        <v>95</v>
      </c>
      <c r="N614">
        <v>2369</v>
      </c>
      <c r="O614">
        <v>52</v>
      </c>
      <c r="P614" t="s">
        <v>26</v>
      </c>
      <c r="Q614" t="str">
        <f>_xlfn.IFS(OR(MTA_Daily_Ridership[[#This Row],[Day Name]]="Saturday",MTA_Daily_Ridership[[#This Row],[Day Name]]="Sunday"),"Weekend",TRUE,"Weekday")</f>
        <v>Weekend</v>
      </c>
      <c r="R6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3969413</v>
      </c>
      <c r="S614" s="9">
        <f>(MTA_Daily_Ridership[[#This Row],[Subways: % of Comparable Pre-Pandemic Day]]-100)/100</f>
        <v>-0.39</v>
      </c>
      <c r="T614">
        <f>MTA_Daily_Ridership[[#This Row],[Subways: Total Estimated Ridership]]/MTA_Daily_Ridership[[#This Row],[Bridges and Tunnels: Total Traffic]]</f>
        <v>2.2780513436085998</v>
      </c>
    </row>
    <row r="615" spans="1:20" x14ac:dyDescent="0.25">
      <c r="A615" s="1">
        <v>44507</v>
      </c>
      <c r="B615">
        <v>1888985</v>
      </c>
      <c r="C615">
        <v>75</v>
      </c>
      <c r="D615">
        <v>614513</v>
      </c>
      <c r="E615">
        <v>62</v>
      </c>
      <c r="F615">
        <v>81181</v>
      </c>
      <c r="G615">
        <v>86</v>
      </c>
      <c r="H615">
        <v>72175</v>
      </c>
      <c r="I615">
        <v>69</v>
      </c>
      <c r="J615">
        <v>10647</v>
      </c>
      <c r="K615">
        <v>57</v>
      </c>
      <c r="L615">
        <v>780686</v>
      </c>
      <c r="M615">
        <v>95</v>
      </c>
      <c r="N615">
        <v>2978</v>
      </c>
      <c r="O615">
        <v>97</v>
      </c>
      <c r="P615" t="s">
        <v>27</v>
      </c>
      <c r="Q615" t="str">
        <f>_xlfn.IFS(OR(MTA_Daily_Ridership[[#This Row],[Day Name]]="Saturday",MTA_Daily_Ridership[[#This Row],[Day Name]]="Sunday"),"Weekend",TRUE,"Weekday")</f>
        <v>Weekend</v>
      </c>
      <c r="R6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3451165</v>
      </c>
      <c r="S615" s="9">
        <f>(MTA_Daily_Ridership[[#This Row],[Subways: % of Comparable Pre-Pandemic Day]]-100)/100</f>
        <v>-0.25</v>
      </c>
      <c r="T615">
        <f>MTA_Daily_Ridership[[#This Row],[Subways: Total Estimated Ridership]]/MTA_Daily_Ridership[[#This Row],[Bridges and Tunnels: Total Traffic]]</f>
        <v>2.4196475919896092</v>
      </c>
    </row>
    <row r="616" spans="1:20" x14ac:dyDescent="0.25">
      <c r="A616" s="1">
        <v>44512</v>
      </c>
      <c r="B616">
        <v>3158682</v>
      </c>
      <c r="C616">
        <v>56</v>
      </c>
      <c r="D616">
        <v>1350608</v>
      </c>
      <c r="E616">
        <v>62</v>
      </c>
      <c r="F616">
        <v>141671</v>
      </c>
      <c r="G616">
        <v>43</v>
      </c>
      <c r="H616">
        <v>117650</v>
      </c>
      <c r="I616">
        <v>41</v>
      </c>
      <c r="J616">
        <v>21598</v>
      </c>
      <c r="K616">
        <v>69</v>
      </c>
      <c r="L616">
        <v>919941</v>
      </c>
      <c r="M616">
        <v>98</v>
      </c>
      <c r="N616">
        <v>6082</v>
      </c>
      <c r="O616">
        <v>36</v>
      </c>
      <c r="P616" t="s">
        <v>24</v>
      </c>
      <c r="Q616" t="str">
        <f>_xlfn.IFS(OR(MTA_Daily_Ridership[[#This Row],[Day Name]]="Saturday",MTA_Daily_Ridership[[#This Row],[Day Name]]="Sunday"),"Weekend",TRUE,"Weekday")</f>
        <v>Weekday</v>
      </c>
      <c r="R6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5716232</v>
      </c>
      <c r="S616" s="9">
        <f>(MTA_Daily_Ridership[[#This Row],[Subways: % of Comparable Pre-Pandemic Day]]-100)/100</f>
        <v>-0.44</v>
      </c>
      <c r="T616">
        <f>MTA_Daily_Ridership[[#This Row],[Subways: Total Estimated Ridership]]/MTA_Daily_Ridership[[#This Row],[Bridges and Tunnels: Total Traffic]]</f>
        <v>3.4335701963495486</v>
      </c>
    </row>
    <row r="617" spans="1:20" x14ac:dyDescent="0.25">
      <c r="A617" s="1">
        <v>44513</v>
      </c>
      <c r="B617">
        <v>2169863</v>
      </c>
      <c r="C617">
        <v>69</v>
      </c>
      <c r="D617">
        <v>815114</v>
      </c>
      <c r="E617">
        <v>62</v>
      </c>
      <c r="F617">
        <v>80829</v>
      </c>
      <c r="G617">
        <v>70</v>
      </c>
      <c r="H617">
        <v>74296</v>
      </c>
      <c r="I617">
        <v>49</v>
      </c>
      <c r="J617">
        <v>13124</v>
      </c>
      <c r="K617">
        <v>77</v>
      </c>
      <c r="L617">
        <v>869112</v>
      </c>
      <c r="M617">
        <v>96</v>
      </c>
      <c r="N617">
        <v>2286</v>
      </c>
      <c r="O617">
        <v>66</v>
      </c>
      <c r="P617" t="s">
        <v>26</v>
      </c>
      <c r="Q617" t="str">
        <f>_xlfn.IFS(OR(MTA_Daily_Ridership[[#This Row],[Day Name]]="Saturday",MTA_Daily_Ridership[[#This Row],[Day Name]]="Sunday"),"Weekend",TRUE,"Weekday")</f>
        <v>Weekend</v>
      </c>
      <c r="R6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4024624</v>
      </c>
      <c r="S617" s="9">
        <f>(MTA_Daily_Ridership[[#This Row],[Subways: % of Comparable Pre-Pandemic Day]]-100)/100</f>
        <v>-0.31</v>
      </c>
      <c r="T617">
        <f>MTA_Daily_Ridership[[#This Row],[Subways: Total Estimated Ridership]]/MTA_Daily_Ridership[[#This Row],[Bridges and Tunnels: Total Traffic]]</f>
        <v>2.496643700696803</v>
      </c>
    </row>
    <row r="618" spans="1:20" x14ac:dyDescent="0.25">
      <c r="A618" s="1">
        <v>44541</v>
      </c>
      <c r="B618">
        <v>2266265</v>
      </c>
      <c r="C618">
        <v>68</v>
      </c>
      <c r="D618">
        <v>786137</v>
      </c>
      <c r="E618">
        <v>62</v>
      </c>
      <c r="F618">
        <v>91894</v>
      </c>
      <c r="G618">
        <v>72</v>
      </c>
      <c r="H618">
        <v>81068</v>
      </c>
      <c r="I618">
        <v>52</v>
      </c>
      <c r="J618">
        <v>13396</v>
      </c>
      <c r="K618">
        <v>78</v>
      </c>
      <c r="L618">
        <v>863814</v>
      </c>
      <c r="M618">
        <v>98</v>
      </c>
      <c r="N618">
        <v>2291</v>
      </c>
      <c r="O618">
        <v>46</v>
      </c>
      <c r="P618" t="s">
        <v>26</v>
      </c>
      <c r="Q618" t="str">
        <f>_xlfn.IFS(OR(MTA_Daily_Ridership[[#This Row],[Day Name]]="Saturday",MTA_Daily_Ridership[[#This Row],[Day Name]]="Sunday"),"Weekend",TRUE,"Weekday")</f>
        <v>Weekend</v>
      </c>
      <c r="R6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4104865</v>
      </c>
      <c r="S618" s="9">
        <f>(MTA_Daily_Ridership[[#This Row],[Subways: % of Comparable Pre-Pandemic Day]]-100)/100</f>
        <v>-0.32</v>
      </c>
      <c r="T618">
        <f>MTA_Daily_Ridership[[#This Row],[Subways: Total Estimated Ridership]]/MTA_Daily_Ridership[[#This Row],[Bridges and Tunnels: Total Traffic]]</f>
        <v>2.6235566916025905</v>
      </c>
    </row>
    <row r="619" spans="1:20" x14ac:dyDescent="0.25">
      <c r="A619" s="1">
        <v>44548</v>
      </c>
      <c r="B619">
        <v>1880969</v>
      </c>
      <c r="C619">
        <v>57</v>
      </c>
      <c r="D619">
        <v>786073</v>
      </c>
      <c r="E619">
        <v>62</v>
      </c>
      <c r="F619">
        <v>74306</v>
      </c>
      <c r="G619">
        <v>58</v>
      </c>
      <c r="H619">
        <v>66097</v>
      </c>
      <c r="I619">
        <v>42</v>
      </c>
      <c r="J619">
        <v>12312</v>
      </c>
      <c r="K619">
        <v>71</v>
      </c>
      <c r="L619">
        <v>832994</v>
      </c>
      <c r="M619">
        <v>94</v>
      </c>
      <c r="N619">
        <v>1987</v>
      </c>
      <c r="O619">
        <v>40</v>
      </c>
      <c r="P619" t="s">
        <v>26</v>
      </c>
      <c r="Q619" t="str">
        <f>_xlfn.IFS(OR(MTA_Daily_Ridership[[#This Row],[Day Name]]="Saturday",MTA_Daily_Ridership[[#This Row],[Day Name]]="Sunday"),"Weekend",TRUE,"Weekday")</f>
        <v>Weekend</v>
      </c>
      <c r="R6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3654738</v>
      </c>
      <c r="S619" s="9">
        <f>(MTA_Daily_Ridership[[#This Row],[Subways: % of Comparable Pre-Pandemic Day]]-100)/100</f>
        <v>-0.43</v>
      </c>
      <c r="T619">
        <f>MTA_Daily_Ridership[[#This Row],[Subways: Total Estimated Ridership]]/MTA_Daily_Ridership[[#This Row],[Bridges and Tunnels: Total Traffic]]</f>
        <v>2.2580822911089395</v>
      </c>
    </row>
    <row r="620" spans="1:20" x14ac:dyDescent="0.25">
      <c r="A620" s="1">
        <v>44587</v>
      </c>
      <c r="B620">
        <v>2711803</v>
      </c>
      <c r="C620">
        <v>53</v>
      </c>
      <c r="D620">
        <v>1266798</v>
      </c>
      <c r="E620">
        <v>62</v>
      </c>
      <c r="F620">
        <v>118625</v>
      </c>
      <c r="G620">
        <v>39</v>
      </c>
      <c r="H620">
        <v>96253</v>
      </c>
      <c r="I620">
        <v>36</v>
      </c>
      <c r="J620">
        <v>21033</v>
      </c>
      <c r="K620">
        <v>74</v>
      </c>
      <c r="L620">
        <v>833936</v>
      </c>
      <c r="M620">
        <v>96</v>
      </c>
      <c r="N620">
        <v>5197</v>
      </c>
      <c r="O620">
        <v>32</v>
      </c>
      <c r="P620" t="s">
        <v>21</v>
      </c>
      <c r="Q620" t="str">
        <f>_xlfn.IFS(OR(MTA_Daily_Ridership[[#This Row],[Day Name]]="Saturday",MTA_Daily_Ridership[[#This Row],[Day Name]]="Sunday"),"Weekend",TRUE,"Weekday")</f>
        <v>Weekday</v>
      </c>
      <c r="R6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5053645</v>
      </c>
      <c r="S620" s="9">
        <f>(MTA_Daily_Ridership[[#This Row],[Subways: % of Comparable Pre-Pandemic Day]]-100)/100</f>
        <v>-0.47</v>
      </c>
      <c r="T620">
        <f>MTA_Daily_Ridership[[#This Row],[Subways: Total Estimated Ridership]]/MTA_Daily_Ridership[[#This Row],[Bridges and Tunnels: Total Traffic]]</f>
        <v>3.2518118896414112</v>
      </c>
    </row>
    <row r="621" spans="1:20" x14ac:dyDescent="0.25">
      <c r="A621" s="1">
        <v>44588</v>
      </c>
      <c r="B621">
        <v>2724979</v>
      </c>
      <c r="C621">
        <v>53</v>
      </c>
      <c r="D621">
        <v>1275573</v>
      </c>
      <c r="E621">
        <v>62</v>
      </c>
      <c r="F621">
        <v>119039</v>
      </c>
      <c r="G621">
        <v>39</v>
      </c>
      <c r="H621">
        <v>95748</v>
      </c>
      <c r="I621">
        <v>36</v>
      </c>
      <c r="J621">
        <v>20934</v>
      </c>
      <c r="K621">
        <v>74</v>
      </c>
      <c r="L621">
        <v>869615</v>
      </c>
      <c r="M621">
        <v>100</v>
      </c>
      <c r="N621">
        <v>5271</v>
      </c>
      <c r="O621">
        <v>32</v>
      </c>
      <c r="P621" t="s">
        <v>22</v>
      </c>
      <c r="Q621" t="str">
        <f>_xlfn.IFS(OR(MTA_Daily_Ridership[[#This Row],[Day Name]]="Saturday",MTA_Daily_Ridership[[#This Row],[Day Name]]="Sunday"),"Weekend",TRUE,"Weekday")</f>
        <v>Weekday</v>
      </c>
      <c r="R6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5111159</v>
      </c>
      <c r="S621" s="9">
        <f>(MTA_Daily_Ridership[[#This Row],[Subways: % of Comparable Pre-Pandemic Day]]-100)/100</f>
        <v>-0.47</v>
      </c>
      <c r="T621">
        <f>MTA_Daily_Ridership[[#This Row],[Subways: Total Estimated Ridership]]/MTA_Daily_Ridership[[#This Row],[Bridges and Tunnels: Total Traffic]]</f>
        <v>3.1335464544654816</v>
      </c>
    </row>
    <row r="622" spans="1:20" x14ac:dyDescent="0.25">
      <c r="A622" s="1">
        <v>44607</v>
      </c>
      <c r="B622">
        <v>3030742</v>
      </c>
      <c r="C622">
        <v>56</v>
      </c>
      <c r="D622">
        <v>1340123</v>
      </c>
      <c r="E622">
        <v>62</v>
      </c>
      <c r="F622">
        <v>146607</v>
      </c>
      <c r="G622">
        <v>48</v>
      </c>
      <c r="H622">
        <v>119034</v>
      </c>
      <c r="I622">
        <v>44</v>
      </c>
      <c r="J622">
        <v>21922</v>
      </c>
      <c r="K622">
        <v>74</v>
      </c>
      <c r="L622">
        <v>873240</v>
      </c>
      <c r="M622">
        <v>99</v>
      </c>
      <c r="N622">
        <v>6447</v>
      </c>
      <c r="O622">
        <v>40</v>
      </c>
      <c r="P622" t="s">
        <v>23</v>
      </c>
      <c r="Q622" t="str">
        <f>_xlfn.IFS(OR(MTA_Daily_Ridership[[#This Row],[Day Name]]="Saturday",MTA_Daily_Ridership[[#This Row],[Day Name]]="Sunday"),"Weekend",TRUE,"Weekday")</f>
        <v>Weekday</v>
      </c>
      <c r="R6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5538115</v>
      </c>
      <c r="S622" s="9">
        <f>(MTA_Daily_Ridership[[#This Row],[Subways: % of Comparable Pre-Pandemic Day]]-100)/100</f>
        <v>-0.44</v>
      </c>
      <c r="T622">
        <f>MTA_Daily_Ridership[[#This Row],[Subways: Total Estimated Ridership]]/MTA_Daily_Ridership[[#This Row],[Bridges and Tunnels: Total Traffic]]</f>
        <v>3.4706861802024642</v>
      </c>
    </row>
    <row r="623" spans="1:20" x14ac:dyDescent="0.25">
      <c r="A623" s="1">
        <v>44619</v>
      </c>
      <c r="B623">
        <v>1403227</v>
      </c>
      <c r="C623">
        <v>64</v>
      </c>
      <c r="D623">
        <v>604646</v>
      </c>
      <c r="E623">
        <v>62</v>
      </c>
      <c r="F623">
        <v>62913</v>
      </c>
      <c r="G623">
        <v>81</v>
      </c>
      <c r="H623">
        <v>51604</v>
      </c>
      <c r="I623">
        <v>57</v>
      </c>
      <c r="J623">
        <v>11337</v>
      </c>
      <c r="K623">
        <v>67</v>
      </c>
      <c r="L623">
        <v>802377</v>
      </c>
      <c r="M623">
        <v>106</v>
      </c>
      <c r="N623">
        <v>1523</v>
      </c>
      <c r="O623">
        <v>54</v>
      </c>
      <c r="P623" t="s">
        <v>27</v>
      </c>
      <c r="Q623" t="str">
        <f>_xlfn.IFS(OR(MTA_Daily_Ridership[[#This Row],[Day Name]]="Saturday",MTA_Daily_Ridership[[#This Row],[Day Name]]="Sunday"),"Weekend",TRUE,"Weekday")</f>
        <v>Weekend</v>
      </c>
      <c r="R6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2937627</v>
      </c>
      <c r="S623" s="9">
        <f>(MTA_Daily_Ridership[[#This Row],[Subways: % of Comparable Pre-Pandemic Day]]-100)/100</f>
        <v>-0.36</v>
      </c>
      <c r="T623">
        <f>MTA_Daily_Ridership[[#This Row],[Subways: Total Estimated Ridership]]/MTA_Daily_Ridership[[#This Row],[Bridges and Tunnels: Total Traffic]]</f>
        <v>1.7488375165290131</v>
      </c>
    </row>
    <row r="624" spans="1:20" x14ac:dyDescent="0.25">
      <c r="A624" s="1">
        <v>44627</v>
      </c>
      <c r="B624">
        <v>2980920</v>
      </c>
      <c r="C624">
        <v>54</v>
      </c>
      <c r="D624">
        <v>1395540</v>
      </c>
      <c r="E624">
        <v>62</v>
      </c>
      <c r="F624">
        <v>153907</v>
      </c>
      <c r="G624">
        <v>49</v>
      </c>
      <c r="H624">
        <v>129784</v>
      </c>
      <c r="I624">
        <v>47</v>
      </c>
      <c r="J624">
        <v>22465</v>
      </c>
      <c r="K624">
        <v>76</v>
      </c>
      <c r="L624">
        <v>861409</v>
      </c>
      <c r="M624">
        <v>93</v>
      </c>
      <c r="N624">
        <v>6161</v>
      </c>
      <c r="O624">
        <v>39</v>
      </c>
      <c r="P624" t="s">
        <v>25</v>
      </c>
      <c r="Q624" t="str">
        <f>_xlfn.IFS(OR(MTA_Daily_Ridership[[#This Row],[Day Name]]="Saturday",MTA_Daily_Ridership[[#This Row],[Day Name]]="Sunday"),"Weekend",TRUE,"Weekday")</f>
        <v>Weekday</v>
      </c>
      <c r="R6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5550186</v>
      </c>
      <c r="S624" s="9">
        <f>(MTA_Daily_Ridership[[#This Row],[Subways: % of Comparable Pre-Pandemic Day]]-100)/100</f>
        <v>-0.46</v>
      </c>
      <c r="T624">
        <f>MTA_Daily_Ridership[[#This Row],[Subways: Total Estimated Ridership]]/MTA_Daily_Ridership[[#This Row],[Bridges and Tunnels: Total Traffic]]</f>
        <v>3.460516432960417</v>
      </c>
    </row>
    <row r="625" spans="1:20" x14ac:dyDescent="0.25">
      <c r="A625" s="1">
        <v>44639</v>
      </c>
      <c r="B625">
        <v>2001839</v>
      </c>
      <c r="C625">
        <v>65</v>
      </c>
      <c r="D625">
        <v>820933</v>
      </c>
      <c r="E625">
        <v>62</v>
      </c>
      <c r="F625">
        <v>74087</v>
      </c>
      <c r="G625">
        <v>69</v>
      </c>
      <c r="H625">
        <v>73974</v>
      </c>
      <c r="I625">
        <v>54</v>
      </c>
      <c r="J625">
        <v>12877</v>
      </c>
      <c r="K625">
        <v>76</v>
      </c>
      <c r="L625">
        <v>872810</v>
      </c>
      <c r="M625">
        <v>100</v>
      </c>
      <c r="N625">
        <v>2050</v>
      </c>
      <c r="O625">
        <v>40</v>
      </c>
      <c r="P625" t="s">
        <v>26</v>
      </c>
      <c r="Q625" t="str">
        <f>_xlfn.IFS(OR(MTA_Daily_Ridership[[#This Row],[Day Name]]="Saturday",MTA_Daily_Ridership[[#This Row],[Day Name]]="Sunday"),"Weekend",TRUE,"Weekday")</f>
        <v>Weekend</v>
      </c>
      <c r="R6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3858570</v>
      </c>
      <c r="S625" s="9">
        <f>(MTA_Daily_Ridership[[#This Row],[Subways: % of Comparable Pre-Pandemic Day]]-100)/100</f>
        <v>-0.35</v>
      </c>
      <c r="T625">
        <f>MTA_Daily_Ridership[[#This Row],[Subways: Total Estimated Ridership]]/MTA_Daily_Ridership[[#This Row],[Bridges and Tunnels: Total Traffic]]</f>
        <v>2.2935564441287335</v>
      </c>
    </row>
    <row r="626" spans="1:20" x14ac:dyDescent="0.25">
      <c r="A626" s="1">
        <v>44645</v>
      </c>
      <c r="B626">
        <v>3218970</v>
      </c>
      <c r="C626">
        <v>58</v>
      </c>
      <c r="D626">
        <v>1397899</v>
      </c>
      <c r="E626">
        <v>62</v>
      </c>
      <c r="F626">
        <v>158528</v>
      </c>
      <c r="G626">
        <v>51</v>
      </c>
      <c r="H626">
        <v>133368</v>
      </c>
      <c r="I626">
        <v>48</v>
      </c>
      <c r="J626">
        <v>23274</v>
      </c>
      <c r="K626">
        <v>78</v>
      </c>
      <c r="L626">
        <v>967743</v>
      </c>
      <c r="M626">
        <v>105</v>
      </c>
      <c r="N626">
        <v>6075</v>
      </c>
      <c r="O626">
        <v>38</v>
      </c>
      <c r="P626" t="s">
        <v>24</v>
      </c>
      <c r="Q626" t="str">
        <f>_xlfn.IFS(OR(MTA_Daily_Ridership[[#This Row],[Day Name]]="Saturday",MTA_Daily_Ridership[[#This Row],[Day Name]]="Sunday"),"Weekend",TRUE,"Weekday")</f>
        <v>Weekday</v>
      </c>
      <c r="R6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5905857</v>
      </c>
      <c r="S626" s="9">
        <f>(MTA_Daily_Ridership[[#This Row],[Subways: % of Comparable Pre-Pandemic Day]]-100)/100</f>
        <v>-0.42</v>
      </c>
      <c r="T626">
        <f>MTA_Daily_Ridership[[#This Row],[Subways: Total Estimated Ridership]]/MTA_Daily_Ridership[[#This Row],[Bridges and Tunnels: Total Traffic]]</f>
        <v>3.3262653411081247</v>
      </c>
    </row>
    <row r="627" spans="1:20" x14ac:dyDescent="0.25">
      <c r="A627" s="1">
        <v>44667</v>
      </c>
      <c r="B627">
        <v>1986306</v>
      </c>
      <c r="C627">
        <v>63</v>
      </c>
      <c r="D627">
        <v>830874</v>
      </c>
      <c r="E627">
        <v>62</v>
      </c>
      <c r="F627">
        <v>89011</v>
      </c>
      <c r="G627">
        <v>78</v>
      </c>
      <c r="H627">
        <v>83725</v>
      </c>
      <c r="I627">
        <v>56</v>
      </c>
      <c r="J627">
        <v>13413</v>
      </c>
      <c r="K627">
        <v>80</v>
      </c>
      <c r="L627">
        <v>885536</v>
      </c>
      <c r="M627">
        <v>97</v>
      </c>
      <c r="N627">
        <v>2133</v>
      </c>
      <c r="O627">
        <v>42</v>
      </c>
      <c r="P627" t="s">
        <v>26</v>
      </c>
      <c r="Q627" t="str">
        <f>_xlfn.IFS(OR(MTA_Daily_Ridership[[#This Row],[Day Name]]="Saturday",MTA_Daily_Ridership[[#This Row],[Day Name]]="Sunday"),"Weekend",TRUE,"Weekday")</f>
        <v>Weekend</v>
      </c>
      <c r="R6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3890998</v>
      </c>
      <c r="S627" s="9">
        <f>(MTA_Daily_Ridership[[#This Row],[Subways: % of Comparable Pre-Pandemic Day]]-100)/100</f>
        <v>-0.37</v>
      </c>
      <c r="T627">
        <f>MTA_Daily_Ridership[[#This Row],[Subways: Total Estimated Ridership]]/MTA_Daily_Ridership[[#This Row],[Bridges and Tunnels: Total Traffic]]</f>
        <v>2.2430550536624145</v>
      </c>
    </row>
    <row r="628" spans="1:20" x14ac:dyDescent="0.25">
      <c r="A628" s="1">
        <v>44694</v>
      </c>
      <c r="B628">
        <v>3252002</v>
      </c>
      <c r="C628">
        <v>57</v>
      </c>
      <c r="D628">
        <v>1410923</v>
      </c>
      <c r="E628">
        <v>62</v>
      </c>
      <c r="F628">
        <v>164843</v>
      </c>
      <c r="G628">
        <v>52</v>
      </c>
      <c r="H628">
        <v>140065</v>
      </c>
      <c r="I628">
        <v>49</v>
      </c>
      <c r="J628">
        <v>23539</v>
      </c>
      <c r="K628">
        <v>80</v>
      </c>
      <c r="L628">
        <v>998394</v>
      </c>
      <c r="M628">
        <v>104</v>
      </c>
      <c r="N628">
        <v>6050</v>
      </c>
      <c r="O628">
        <v>35</v>
      </c>
      <c r="P628" t="s">
        <v>24</v>
      </c>
      <c r="Q628" t="str">
        <f>_xlfn.IFS(OR(MTA_Daily_Ridership[[#This Row],[Day Name]]="Saturday",MTA_Daily_Ridership[[#This Row],[Day Name]]="Sunday"),"Weekend",TRUE,"Weekday")</f>
        <v>Weekday</v>
      </c>
      <c r="R6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5995816</v>
      </c>
      <c r="S628" s="9">
        <f>(MTA_Daily_Ridership[[#This Row],[Subways: % of Comparable Pre-Pandemic Day]]-100)/100</f>
        <v>-0.43</v>
      </c>
      <c r="T628">
        <f>MTA_Daily_Ridership[[#This Row],[Subways: Total Estimated Ridership]]/MTA_Daily_Ridership[[#This Row],[Bridges and Tunnels: Total Traffic]]</f>
        <v>3.257233116384914</v>
      </c>
    </row>
    <row r="629" spans="1:20" x14ac:dyDescent="0.25">
      <c r="A629" s="1">
        <v>44721</v>
      </c>
      <c r="B629">
        <v>3297157</v>
      </c>
      <c r="C629">
        <v>59</v>
      </c>
      <c r="D629">
        <v>1333103</v>
      </c>
      <c r="E629">
        <v>62</v>
      </c>
      <c r="F629">
        <v>179521</v>
      </c>
      <c r="G629">
        <v>54</v>
      </c>
      <c r="H629">
        <v>157460</v>
      </c>
      <c r="I629">
        <v>53</v>
      </c>
      <c r="J629">
        <v>25135</v>
      </c>
      <c r="K629">
        <v>86</v>
      </c>
      <c r="L629">
        <v>975009</v>
      </c>
      <c r="M629">
        <v>99</v>
      </c>
      <c r="N629">
        <v>6430</v>
      </c>
      <c r="O629">
        <v>40</v>
      </c>
      <c r="P629" t="s">
        <v>22</v>
      </c>
      <c r="Q629" t="str">
        <f>_xlfn.IFS(OR(MTA_Daily_Ridership[[#This Row],[Day Name]]="Saturday",MTA_Daily_Ridership[[#This Row],[Day Name]]="Sunday"),"Weekend",TRUE,"Weekday")</f>
        <v>Weekday</v>
      </c>
      <c r="R6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5973815</v>
      </c>
      <c r="S629" s="9">
        <f>(MTA_Daily_Ridership[[#This Row],[Subways: % of Comparable Pre-Pandemic Day]]-100)/100</f>
        <v>-0.41</v>
      </c>
      <c r="T629">
        <f>MTA_Daily_Ridership[[#This Row],[Subways: Total Estimated Ridership]]/MTA_Daily_Ridership[[#This Row],[Bridges and Tunnels: Total Traffic]]</f>
        <v>3.3816682717800552</v>
      </c>
    </row>
    <row r="630" spans="1:20" x14ac:dyDescent="0.25">
      <c r="A630" s="1">
        <v>44723</v>
      </c>
      <c r="B630">
        <v>2231451</v>
      </c>
      <c r="C630">
        <v>69</v>
      </c>
      <c r="D630">
        <v>870550</v>
      </c>
      <c r="E630">
        <v>62</v>
      </c>
      <c r="F630">
        <v>117891</v>
      </c>
      <c r="G630">
        <v>96</v>
      </c>
      <c r="H630">
        <v>95108</v>
      </c>
      <c r="I630">
        <v>60</v>
      </c>
      <c r="J630">
        <v>14776</v>
      </c>
      <c r="K630">
        <v>85</v>
      </c>
      <c r="L630">
        <v>961805</v>
      </c>
      <c r="M630">
        <v>98</v>
      </c>
      <c r="N630">
        <v>1835</v>
      </c>
      <c r="O630">
        <v>36</v>
      </c>
      <c r="P630" t="s">
        <v>26</v>
      </c>
      <c r="Q630" t="str">
        <f>_xlfn.IFS(OR(MTA_Daily_Ridership[[#This Row],[Day Name]]="Saturday",MTA_Daily_Ridership[[#This Row],[Day Name]]="Sunday"),"Weekend",TRUE,"Weekday")</f>
        <v>Weekend</v>
      </c>
      <c r="R6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4293416</v>
      </c>
      <c r="S630" s="9">
        <f>(MTA_Daily_Ridership[[#This Row],[Subways: % of Comparable Pre-Pandemic Day]]-100)/100</f>
        <v>-0.31</v>
      </c>
      <c r="T630">
        <f>MTA_Daily_Ridership[[#This Row],[Subways: Total Estimated Ridership]]/MTA_Daily_Ridership[[#This Row],[Bridges and Tunnels: Total Traffic]]</f>
        <v>2.320065917727606</v>
      </c>
    </row>
    <row r="631" spans="1:20" x14ac:dyDescent="0.25">
      <c r="A631" s="1">
        <v>44736</v>
      </c>
      <c r="B631">
        <v>3296412</v>
      </c>
      <c r="C631">
        <v>59</v>
      </c>
      <c r="D631">
        <v>1331442</v>
      </c>
      <c r="E631">
        <v>62</v>
      </c>
      <c r="F631">
        <v>187818</v>
      </c>
      <c r="G631">
        <v>56</v>
      </c>
      <c r="H631">
        <v>161647</v>
      </c>
      <c r="I631">
        <v>55</v>
      </c>
      <c r="J631">
        <v>24414</v>
      </c>
      <c r="K631">
        <v>83</v>
      </c>
      <c r="L631">
        <v>1035312</v>
      </c>
      <c r="M631">
        <v>105</v>
      </c>
      <c r="N631">
        <v>6066</v>
      </c>
      <c r="O631">
        <v>37</v>
      </c>
      <c r="P631" t="s">
        <v>24</v>
      </c>
      <c r="Q631" t="str">
        <f>_xlfn.IFS(OR(MTA_Daily_Ridership[[#This Row],[Day Name]]="Saturday",MTA_Daily_Ridership[[#This Row],[Day Name]]="Sunday"),"Weekend",TRUE,"Weekday")</f>
        <v>Weekday</v>
      </c>
      <c r="R6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6043111</v>
      </c>
      <c r="S631" s="9">
        <f>(MTA_Daily_Ridership[[#This Row],[Subways: % of Comparable Pre-Pandemic Day]]-100)/100</f>
        <v>-0.41</v>
      </c>
      <c r="T631">
        <f>MTA_Daily_Ridership[[#This Row],[Subways: Total Estimated Ridership]]/MTA_Daily_Ridership[[#This Row],[Bridges and Tunnels: Total Traffic]]</f>
        <v>3.1839793221753441</v>
      </c>
    </row>
    <row r="632" spans="1:20" x14ac:dyDescent="0.25">
      <c r="A632" s="1">
        <v>44740</v>
      </c>
      <c r="B632">
        <v>3248338</v>
      </c>
      <c r="C632">
        <v>58</v>
      </c>
      <c r="D632">
        <v>1328144</v>
      </c>
      <c r="E632">
        <v>62</v>
      </c>
      <c r="F632">
        <v>199956</v>
      </c>
      <c r="G632">
        <v>60</v>
      </c>
      <c r="H632">
        <v>174878</v>
      </c>
      <c r="I632">
        <v>59</v>
      </c>
      <c r="J632">
        <v>24179</v>
      </c>
      <c r="K632">
        <v>83</v>
      </c>
      <c r="L632">
        <v>960666</v>
      </c>
      <c r="M632">
        <v>98</v>
      </c>
      <c r="N632">
        <v>6903</v>
      </c>
      <c r="O632">
        <v>43</v>
      </c>
      <c r="P632" t="s">
        <v>23</v>
      </c>
      <c r="Q632" t="str">
        <f>_xlfn.IFS(OR(MTA_Daily_Ridership[[#This Row],[Day Name]]="Saturday",MTA_Daily_Ridership[[#This Row],[Day Name]]="Sunday"),"Weekend",TRUE,"Weekday")</f>
        <v>Weekday</v>
      </c>
      <c r="R6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5943064</v>
      </c>
      <c r="S632" s="9">
        <f>(MTA_Daily_Ridership[[#This Row],[Subways: % of Comparable Pre-Pandemic Day]]-100)/100</f>
        <v>-0.42</v>
      </c>
      <c r="T632">
        <f>MTA_Daily_Ridership[[#This Row],[Subways: Total Estimated Ridership]]/MTA_Daily_Ridership[[#This Row],[Bridges and Tunnels: Total Traffic]]</f>
        <v>3.3813396123106263</v>
      </c>
    </row>
    <row r="633" spans="1:20" x14ac:dyDescent="0.25">
      <c r="A633" s="1">
        <v>44741</v>
      </c>
      <c r="B633">
        <v>3249261</v>
      </c>
      <c r="C633">
        <v>58</v>
      </c>
      <c r="D633">
        <v>1325530</v>
      </c>
      <c r="E633">
        <v>62</v>
      </c>
      <c r="F633">
        <v>191855</v>
      </c>
      <c r="G633">
        <v>58</v>
      </c>
      <c r="H633">
        <v>169146</v>
      </c>
      <c r="I633">
        <v>57</v>
      </c>
      <c r="J633">
        <v>25392</v>
      </c>
      <c r="K633">
        <v>87</v>
      </c>
      <c r="L633">
        <v>977984</v>
      </c>
      <c r="M633">
        <v>99</v>
      </c>
      <c r="N633">
        <v>6792</v>
      </c>
      <c r="O633">
        <v>42</v>
      </c>
      <c r="P633" t="s">
        <v>21</v>
      </c>
      <c r="Q633" t="str">
        <f>_xlfn.IFS(OR(MTA_Daily_Ridership[[#This Row],[Day Name]]="Saturday",MTA_Daily_Ridership[[#This Row],[Day Name]]="Sunday"),"Weekend",TRUE,"Weekday")</f>
        <v>Weekday</v>
      </c>
      <c r="R6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5945960</v>
      </c>
      <c r="S633" s="9">
        <f>(MTA_Daily_Ridership[[#This Row],[Subways: % of Comparable Pre-Pandemic Day]]-100)/100</f>
        <v>-0.42</v>
      </c>
      <c r="T633">
        <f>MTA_Daily_Ridership[[#This Row],[Subways: Total Estimated Ridership]]/MTA_Daily_Ridership[[#This Row],[Bridges and Tunnels: Total Traffic]]</f>
        <v>3.3224071150448271</v>
      </c>
    </row>
    <row r="634" spans="1:20" x14ac:dyDescent="0.25">
      <c r="A634" s="1">
        <v>44757</v>
      </c>
      <c r="B634">
        <v>3021651</v>
      </c>
      <c r="C634">
        <v>57</v>
      </c>
      <c r="D634">
        <v>1291217</v>
      </c>
      <c r="E634">
        <v>62</v>
      </c>
      <c r="F634">
        <v>171615</v>
      </c>
      <c r="G634">
        <v>54</v>
      </c>
      <c r="H634">
        <v>148858</v>
      </c>
      <c r="I634">
        <v>53</v>
      </c>
      <c r="J634">
        <v>24177</v>
      </c>
      <c r="K634">
        <v>85</v>
      </c>
      <c r="L634">
        <v>994183</v>
      </c>
      <c r="M634">
        <v>103</v>
      </c>
      <c r="N634">
        <v>5527</v>
      </c>
      <c r="O634">
        <v>40</v>
      </c>
      <c r="P634" t="s">
        <v>24</v>
      </c>
      <c r="Q634" t="str">
        <f>_xlfn.IFS(OR(MTA_Daily_Ridership[[#This Row],[Day Name]]="Saturday",MTA_Daily_Ridership[[#This Row],[Day Name]]="Sunday"),"Weekend",TRUE,"Weekday")</f>
        <v>Weekday</v>
      </c>
      <c r="R6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5657228</v>
      </c>
      <c r="S634" s="9">
        <f>(MTA_Daily_Ridership[[#This Row],[Subways: % of Comparable Pre-Pandemic Day]]-100)/100</f>
        <v>-0.43</v>
      </c>
      <c r="T634">
        <f>MTA_Daily_Ridership[[#This Row],[Subways: Total Estimated Ridership]]/MTA_Daily_Ridership[[#This Row],[Bridges and Tunnels: Total Traffic]]</f>
        <v>3.0393307871890789</v>
      </c>
    </row>
    <row r="635" spans="1:20" x14ac:dyDescent="0.25">
      <c r="A635" s="1">
        <v>44778</v>
      </c>
      <c r="B635">
        <v>2822155</v>
      </c>
      <c r="C635">
        <v>55</v>
      </c>
      <c r="D635">
        <v>1260961</v>
      </c>
      <c r="E635">
        <v>62</v>
      </c>
      <c r="F635">
        <v>161323</v>
      </c>
      <c r="G635">
        <v>52</v>
      </c>
      <c r="H635">
        <v>129376</v>
      </c>
      <c r="I635">
        <v>47</v>
      </c>
      <c r="J635">
        <v>23824</v>
      </c>
      <c r="K635">
        <v>85</v>
      </c>
      <c r="L635">
        <v>976443</v>
      </c>
      <c r="M635">
        <v>100</v>
      </c>
      <c r="N635">
        <v>4754</v>
      </c>
      <c r="O635">
        <v>36</v>
      </c>
      <c r="P635" t="s">
        <v>24</v>
      </c>
      <c r="Q635" t="str">
        <f>_xlfn.IFS(OR(MTA_Daily_Ridership[[#This Row],[Day Name]]="Saturday",MTA_Daily_Ridership[[#This Row],[Day Name]]="Sunday"),"Weekend",TRUE,"Weekday")</f>
        <v>Weekday</v>
      </c>
      <c r="R6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5378836</v>
      </c>
      <c r="S635" s="9">
        <f>(MTA_Daily_Ridership[[#This Row],[Subways: % of Comparable Pre-Pandemic Day]]-100)/100</f>
        <v>-0.45</v>
      </c>
      <c r="T635">
        <f>MTA_Daily_Ridership[[#This Row],[Subways: Total Estimated Ridership]]/MTA_Daily_Ridership[[#This Row],[Bridges and Tunnels: Total Traffic]]</f>
        <v>2.8902403929364029</v>
      </c>
    </row>
    <row r="636" spans="1:20" x14ac:dyDescent="0.25">
      <c r="A636" s="1">
        <v>44801</v>
      </c>
      <c r="B636">
        <v>1651689</v>
      </c>
      <c r="C636">
        <v>69</v>
      </c>
      <c r="D636">
        <v>681823</v>
      </c>
      <c r="E636">
        <v>62</v>
      </c>
      <c r="F636">
        <v>86867</v>
      </c>
      <c r="G636">
        <v>83</v>
      </c>
      <c r="H636">
        <v>76296</v>
      </c>
      <c r="I636">
        <v>73</v>
      </c>
      <c r="J636">
        <v>14506</v>
      </c>
      <c r="K636">
        <v>81</v>
      </c>
      <c r="L636">
        <v>940460</v>
      </c>
      <c r="M636">
        <v>102</v>
      </c>
      <c r="N636">
        <v>1816</v>
      </c>
      <c r="O636">
        <v>51</v>
      </c>
      <c r="P636" t="s">
        <v>27</v>
      </c>
      <c r="Q636" t="str">
        <f>_xlfn.IFS(OR(MTA_Daily_Ridership[[#This Row],[Day Name]]="Saturday",MTA_Daily_Ridership[[#This Row],[Day Name]]="Sunday"),"Weekend",TRUE,"Weekday")</f>
        <v>Weekend</v>
      </c>
      <c r="R6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3453457</v>
      </c>
      <c r="S636" s="9">
        <f>(MTA_Daily_Ridership[[#This Row],[Subways: % of Comparable Pre-Pandemic Day]]-100)/100</f>
        <v>-0.31</v>
      </c>
      <c r="T636">
        <f>MTA_Daily_Ridership[[#This Row],[Subways: Total Estimated Ridership]]/MTA_Daily_Ridership[[#This Row],[Bridges and Tunnels: Total Traffic]]</f>
        <v>1.7562565127703464</v>
      </c>
    </row>
    <row r="637" spans="1:20" x14ac:dyDescent="0.25">
      <c r="A637" s="1">
        <v>44807</v>
      </c>
      <c r="B637">
        <v>2116811</v>
      </c>
      <c r="C637">
        <v>66</v>
      </c>
      <c r="D637">
        <v>867750</v>
      </c>
      <c r="E637">
        <v>62</v>
      </c>
      <c r="F637">
        <v>116405</v>
      </c>
      <c r="G637">
        <v>98</v>
      </c>
      <c r="H637">
        <v>94997</v>
      </c>
      <c r="I637">
        <v>62</v>
      </c>
      <c r="J637">
        <v>15863</v>
      </c>
      <c r="K637">
        <v>93</v>
      </c>
      <c r="L637">
        <v>924383</v>
      </c>
      <c r="M637">
        <v>97</v>
      </c>
      <c r="N637">
        <v>2455</v>
      </c>
      <c r="O637">
        <v>59</v>
      </c>
      <c r="P637" t="s">
        <v>26</v>
      </c>
      <c r="Q637" t="str">
        <f>_xlfn.IFS(OR(MTA_Daily_Ridership[[#This Row],[Day Name]]="Saturday",MTA_Daily_Ridership[[#This Row],[Day Name]]="Sunday"),"Weekend",TRUE,"Weekday")</f>
        <v>Weekend</v>
      </c>
      <c r="R6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4138664</v>
      </c>
      <c r="S637" s="9">
        <f>(MTA_Daily_Ridership[[#This Row],[Subways: % of Comparable Pre-Pandemic Day]]-100)/100</f>
        <v>-0.34</v>
      </c>
      <c r="T637">
        <f>MTA_Daily_Ridership[[#This Row],[Subways: Total Estimated Ridership]]/MTA_Daily_Ridership[[#This Row],[Bridges and Tunnels: Total Traffic]]</f>
        <v>2.2899717974043226</v>
      </c>
    </row>
    <row r="638" spans="1:20" x14ac:dyDescent="0.25">
      <c r="A638" s="1">
        <v>44809</v>
      </c>
      <c r="B638">
        <v>1691887</v>
      </c>
      <c r="C638">
        <v>66</v>
      </c>
      <c r="D638">
        <v>682671</v>
      </c>
      <c r="E638">
        <v>62</v>
      </c>
      <c r="F638">
        <v>93198</v>
      </c>
      <c r="G638">
        <v>94</v>
      </c>
      <c r="H638">
        <v>74585</v>
      </c>
      <c r="I638">
        <v>71</v>
      </c>
      <c r="J638">
        <v>9722</v>
      </c>
      <c r="K638">
        <v>57</v>
      </c>
      <c r="L638">
        <v>801463</v>
      </c>
      <c r="M638">
        <v>91</v>
      </c>
      <c r="N638">
        <v>1977</v>
      </c>
      <c r="O638">
        <v>68</v>
      </c>
      <c r="P638" t="s">
        <v>25</v>
      </c>
      <c r="Q638" t="str">
        <f>_xlfn.IFS(OR(MTA_Daily_Ridership[[#This Row],[Day Name]]="Saturday",MTA_Daily_Ridership[[#This Row],[Day Name]]="Sunday"),"Weekend",TRUE,"Weekday")</f>
        <v>Weekday</v>
      </c>
      <c r="R6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3355503</v>
      </c>
      <c r="S638" s="9">
        <f>(MTA_Daily_Ridership[[#This Row],[Subways: % of Comparable Pre-Pandemic Day]]-100)/100</f>
        <v>-0.34</v>
      </c>
      <c r="T638">
        <f>MTA_Daily_Ridership[[#This Row],[Subways: Total Estimated Ridership]]/MTA_Daily_Ridership[[#This Row],[Bridges and Tunnels: Total Traffic]]</f>
        <v>2.1109982619284984</v>
      </c>
    </row>
    <row r="639" spans="1:20" x14ac:dyDescent="0.25">
      <c r="A639" s="1">
        <v>44826</v>
      </c>
      <c r="B639">
        <v>3732919</v>
      </c>
      <c r="C639">
        <v>65</v>
      </c>
      <c r="D639">
        <v>1433737</v>
      </c>
      <c r="E639">
        <v>62</v>
      </c>
      <c r="F639">
        <v>190703</v>
      </c>
      <c r="G639">
        <v>58</v>
      </c>
      <c r="H639">
        <v>174952</v>
      </c>
      <c r="I639">
        <v>61</v>
      </c>
      <c r="J639">
        <v>26136</v>
      </c>
      <c r="K639">
        <v>88</v>
      </c>
      <c r="L639">
        <v>938754</v>
      </c>
      <c r="M639">
        <v>99</v>
      </c>
      <c r="N639">
        <v>7883</v>
      </c>
      <c r="O639">
        <v>46</v>
      </c>
      <c r="P639" t="s">
        <v>22</v>
      </c>
      <c r="Q639" t="str">
        <f>_xlfn.IFS(OR(MTA_Daily_Ridership[[#This Row],[Day Name]]="Saturday",MTA_Daily_Ridership[[#This Row],[Day Name]]="Sunday"),"Weekend",TRUE,"Weekday")</f>
        <v>Weekday</v>
      </c>
      <c r="R6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6505084</v>
      </c>
      <c r="S639" s="9">
        <f>(MTA_Daily_Ridership[[#This Row],[Subways: % of Comparable Pre-Pandemic Day]]-100)/100</f>
        <v>-0.35</v>
      </c>
      <c r="T639">
        <f>MTA_Daily_Ridership[[#This Row],[Subways: Total Estimated Ridership]]/MTA_Daily_Ridership[[#This Row],[Bridges and Tunnels: Total Traffic]]</f>
        <v>3.976461351962282</v>
      </c>
    </row>
    <row r="640" spans="1:20" x14ac:dyDescent="0.25">
      <c r="A640" s="1">
        <v>44865</v>
      </c>
      <c r="B640">
        <v>3410892</v>
      </c>
      <c r="C640">
        <v>59</v>
      </c>
      <c r="D640">
        <v>1394453</v>
      </c>
      <c r="E640">
        <v>62</v>
      </c>
      <c r="F640">
        <v>177547</v>
      </c>
      <c r="G640">
        <v>56</v>
      </c>
      <c r="H640">
        <v>157055</v>
      </c>
      <c r="I640">
        <v>54</v>
      </c>
      <c r="J640">
        <v>24178</v>
      </c>
      <c r="K640">
        <v>81</v>
      </c>
      <c r="L640">
        <v>862337</v>
      </c>
      <c r="M640">
        <v>93</v>
      </c>
      <c r="N640">
        <v>6759</v>
      </c>
      <c r="O640">
        <v>38</v>
      </c>
      <c r="P640" t="s">
        <v>25</v>
      </c>
      <c r="Q640" t="str">
        <f>_xlfn.IFS(OR(MTA_Daily_Ridership[[#This Row],[Day Name]]="Saturday",MTA_Daily_Ridership[[#This Row],[Day Name]]="Sunday"),"Weekend",TRUE,"Weekday")</f>
        <v>Weekday</v>
      </c>
      <c r="R6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6033221</v>
      </c>
      <c r="S640" s="9">
        <f>(MTA_Daily_Ridership[[#This Row],[Subways: % of Comparable Pre-Pandemic Day]]-100)/100</f>
        <v>-0.41</v>
      </c>
      <c r="T640">
        <f>MTA_Daily_Ridership[[#This Row],[Subways: Total Estimated Ridership]]/MTA_Daily_Ridership[[#This Row],[Bridges and Tunnels: Total Traffic]]</f>
        <v>3.9554049055067799</v>
      </c>
    </row>
    <row r="641" spans="1:20" x14ac:dyDescent="0.25">
      <c r="A641" s="1">
        <v>44873</v>
      </c>
      <c r="B641">
        <v>3431700</v>
      </c>
      <c r="C641">
        <v>61</v>
      </c>
      <c r="D641">
        <v>1356894</v>
      </c>
      <c r="E641">
        <v>62</v>
      </c>
      <c r="F641">
        <v>201028</v>
      </c>
      <c r="G641">
        <v>61</v>
      </c>
      <c r="H641">
        <v>183142</v>
      </c>
      <c r="I641">
        <v>64</v>
      </c>
      <c r="J641">
        <v>25939</v>
      </c>
      <c r="K641">
        <v>83</v>
      </c>
      <c r="L641">
        <v>888462</v>
      </c>
      <c r="M641">
        <v>94</v>
      </c>
      <c r="N641">
        <v>6463</v>
      </c>
      <c r="O641">
        <v>38</v>
      </c>
      <c r="P641" t="s">
        <v>23</v>
      </c>
      <c r="Q641" t="str">
        <f>_xlfn.IFS(OR(MTA_Daily_Ridership[[#This Row],[Day Name]]="Saturday",MTA_Daily_Ridership[[#This Row],[Day Name]]="Sunday"),"Weekend",TRUE,"Weekday")</f>
        <v>Weekday</v>
      </c>
      <c r="R6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6093628</v>
      </c>
      <c r="S641" s="9">
        <f>(MTA_Daily_Ridership[[#This Row],[Subways: % of Comparable Pre-Pandemic Day]]-100)/100</f>
        <v>-0.39</v>
      </c>
      <c r="T641">
        <f>MTA_Daily_Ridership[[#This Row],[Subways: Total Estimated Ridership]]/MTA_Daily_Ridership[[#This Row],[Bridges and Tunnels: Total Traffic]]</f>
        <v>3.8625174740168968</v>
      </c>
    </row>
    <row r="642" spans="1:20" x14ac:dyDescent="0.25">
      <c r="A642" s="1">
        <v>44888</v>
      </c>
      <c r="B642">
        <v>3263998</v>
      </c>
      <c r="C642">
        <v>58</v>
      </c>
      <c r="D642">
        <v>1358016</v>
      </c>
      <c r="E642">
        <v>62</v>
      </c>
      <c r="F642">
        <v>210438</v>
      </c>
      <c r="G642">
        <v>64</v>
      </c>
      <c r="H642">
        <v>184135</v>
      </c>
      <c r="I642">
        <v>64</v>
      </c>
      <c r="J642">
        <v>25032</v>
      </c>
      <c r="K642">
        <v>80</v>
      </c>
      <c r="L642">
        <v>983719</v>
      </c>
      <c r="M642">
        <v>104</v>
      </c>
      <c r="N642">
        <v>6862</v>
      </c>
      <c r="O642">
        <v>40</v>
      </c>
      <c r="P642" t="s">
        <v>21</v>
      </c>
      <c r="Q642" t="str">
        <f>_xlfn.IFS(OR(MTA_Daily_Ridership[[#This Row],[Day Name]]="Saturday",MTA_Daily_Ridership[[#This Row],[Day Name]]="Sunday"),"Weekend",TRUE,"Weekday")</f>
        <v>Weekday</v>
      </c>
      <c r="R6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6032200</v>
      </c>
      <c r="S642" s="9">
        <f>(MTA_Daily_Ridership[[#This Row],[Subways: % of Comparable Pre-Pandemic Day]]-100)/100</f>
        <v>-0.42</v>
      </c>
      <c r="T642">
        <f>MTA_Daily_Ridership[[#This Row],[Subways: Total Estimated Ridership]]/MTA_Daily_Ridership[[#This Row],[Bridges and Tunnels: Total Traffic]]</f>
        <v>3.3180186618333081</v>
      </c>
    </row>
    <row r="643" spans="1:20" x14ac:dyDescent="0.25">
      <c r="A643" s="1">
        <v>44895</v>
      </c>
      <c r="B643">
        <v>3568413</v>
      </c>
      <c r="C643">
        <v>63</v>
      </c>
      <c r="D643">
        <v>1356729</v>
      </c>
      <c r="E643">
        <v>62</v>
      </c>
      <c r="F643">
        <v>189152</v>
      </c>
      <c r="G643">
        <v>58</v>
      </c>
      <c r="H643">
        <v>177367</v>
      </c>
      <c r="I643">
        <v>62</v>
      </c>
      <c r="J643">
        <v>26469</v>
      </c>
      <c r="K643">
        <v>85</v>
      </c>
      <c r="L643">
        <v>857882</v>
      </c>
      <c r="M643">
        <v>91</v>
      </c>
      <c r="N643">
        <v>7204</v>
      </c>
      <c r="O643">
        <v>42</v>
      </c>
      <c r="P643" t="s">
        <v>21</v>
      </c>
      <c r="Q643" t="str">
        <f>_xlfn.IFS(OR(MTA_Daily_Ridership[[#This Row],[Day Name]]="Saturday",MTA_Daily_Ridership[[#This Row],[Day Name]]="Sunday"),"Weekend",TRUE,"Weekday")</f>
        <v>Weekday</v>
      </c>
      <c r="R6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6183216</v>
      </c>
      <c r="S643" s="9">
        <f>(MTA_Daily_Ridership[[#This Row],[Subways: % of Comparable Pre-Pandemic Day]]-100)/100</f>
        <v>-0.37</v>
      </c>
      <c r="T643">
        <f>MTA_Daily_Ridership[[#This Row],[Subways: Total Estimated Ridership]]/MTA_Daily_Ridership[[#This Row],[Bridges and Tunnels: Total Traffic]]</f>
        <v>4.1595615714049252</v>
      </c>
    </row>
    <row r="644" spans="1:20" x14ac:dyDescent="0.25">
      <c r="A644" s="1">
        <v>44929</v>
      </c>
      <c r="B644">
        <v>3175777</v>
      </c>
      <c r="C644">
        <v>62</v>
      </c>
      <c r="D644">
        <v>1268913</v>
      </c>
      <c r="E644">
        <v>62</v>
      </c>
      <c r="F644">
        <v>179109</v>
      </c>
      <c r="G644">
        <v>59</v>
      </c>
      <c r="H644">
        <v>167136</v>
      </c>
      <c r="I644">
        <v>62</v>
      </c>
      <c r="J644">
        <v>24868</v>
      </c>
      <c r="K644">
        <v>88</v>
      </c>
      <c r="L644">
        <v>815532</v>
      </c>
      <c r="M644">
        <v>94</v>
      </c>
      <c r="N644">
        <v>6853</v>
      </c>
      <c r="O644">
        <v>42</v>
      </c>
      <c r="P644" t="s">
        <v>23</v>
      </c>
      <c r="Q644" t="str">
        <f>_xlfn.IFS(OR(MTA_Daily_Ridership[[#This Row],[Day Name]]="Saturday",MTA_Daily_Ridership[[#This Row],[Day Name]]="Sunday"),"Weekend",TRUE,"Weekday")</f>
        <v>Weekday</v>
      </c>
      <c r="R6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5638188</v>
      </c>
      <c r="S644" s="9">
        <f>(MTA_Daily_Ridership[[#This Row],[Subways: % of Comparable Pre-Pandemic Day]]-100)/100</f>
        <v>-0.38</v>
      </c>
      <c r="T644">
        <f>MTA_Daily_Ridership[[#This Row],[Subways: Total Estimated Ridership]]/MTA_Daily_Ridership[[#This Row],[Bridges and Tunnels: Total Traffic]]</f>
        <v>3.8941169690459723</v>
      </c>
    </row>
    <row r="645" spans="1:20" x14ac:dyDescent="0.25">
      <c r="A645" s="1">
        <v>44980</v>
      </c>
      <c r="B645">
        <v>3498367</v>
      </c>
      <c r="C645">
        <v>64</v>
      </c>
      <c r="D645">
        <v>1328927</v>
      </c>
      <c r="E645">
        <v>62</v>
      </c>
      <c r="F645">
        <v>188438</v>
      </c>
      <c r="G645">
        <v>62</v>
      </c>
      <c r="H645">
        <v>167193</v>
      </c>
      <c r="I645">
        <v>62</v>
      </c>
      <c r="J645">
        <v>27336</v>
      </c>
      <c r="K645">
        <v>93</v>
      </c>
      <c r="L645">
        <v>906322</v>
      </c>
      <c r="M645">
        <v>103</v>
      </c>
      <c r="N645">
        <v>6695</v>
      </c>
      <c r="O645">
        <v>41</v>
      </c>
      <c r="P645" t="s">
        <v>22</v>
      </c>
      <c r="Q645" t="str">
        <f>_xlfn.IFS(OR(MTA_Daily_Ridership[[#This Row],[Day Name]]="Saturday",MTA_Daily_Ridership[[#This Row],[Day Name]]="Sunday"),"Weekend",TRUE,"Weekday")</f>
        <v>Weekday</v>
      </c>
      <c r="R6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6123278</v>
      </c>
      <c r="S645" s="9">
        <f>(MTA_Daily_Ridership[[#This Row],[Subways: % of Comparable Pre-Pandemic Day]]-100)/100</f>
        <v>-0.36</v>
      </c>
      <c r="T645">
        <f>MTA_Daily_Ridership[[#This Row],[Subways: Total Estimated Ridership]]/MTA_Daily_Ridership[[#This Row],[Bridges and Tunnels: Total Traffic]]</f>
        <v>3.8599603672866816</v>
      </c>
    </row>
    <row r="646" spans="1:20" x14ac:dyDescent="0.25">
      <c r="A646" s="1">
        <v>44996</v>
      </c>
      <c r="B646">
        <v>2230530</v>
      </c>
      <c r="C646">
        <v>73</v>
      </c>
      <c r="D646">
        <v>821990</v>
      </c>
      <c r="E646">
        <v>62</v>
      </c>
      <c r="F646">
        <v>78979</v>
      </c>
      <c r="G646">
        <v>73</v>
      </c>
      <c r="H646">
        <v>88667</v>
      </c>
      <c r="I646">
        <v>65</v>
      </c>
      <c r="J646">
        <v>15493</v>
      </c>
      <c r="K646">
        <v>91</v>
      </c>
      <c r="L646">
        <v>842108</v>
      </c>
      <c r="M646">
        <v>97</v>
      </c>
      <c r="N646">
        <v>1796</v>
      </c>
      <c r="O646">
        <v>35</v>
      </c>
      <c r="P646" t="s">
        <v>26</v>
      </c>
      <c r="Q646" t="str">
        <f>_xlfn.IFS(OR(MTA_Daily_Ridership[[#This Row],[Day Name]]="Saturday",MTA_Daily_Ridership[[#This Row],[Day Name]]="Sunday"),"Weekend",TRUE,"Weekday")</f>
        <v>Weekend</v>
      </c>
      <c r="R6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4079563</v>
      </c>
      <c r="S646" s="9">
        <f>(MTA_Daily_Ridership[[#This Row],[Subways: % of Comparable Pre-Pandemic Day]]-100)/100</f>
        <v>-0.27</v>
      </c>
      <c r="T646">
        <f>MTA_Daily_Ridership[[#This Row],[Subways: Total Estimated Ridership]]/MTA_Daily_Ridership[[#This Row],[Bridges and Tunnels: Total Traffic]]</f>
        <v>2.6487457665762588</v>
      </c>
    </row>
    <row r="647" spans="1:20" x14ac:dyDescent="0.25">
      <c r="A647" s="1">
        <v>45094</v>
      </c>
      <c r="B647">
        <v>2399521</v>
      </c>
      <c r="C647">
        <v>74</v>
      </c>
      <c r="D647">
        <v>872453</v>
      </c>
      <c r="E647">
        <v>62</v>
      </c>
      <c r="F647">
        <v>138654</v>
      </c>
      <c r="G647">
        <v>113</v>
      </c>
      <c r="H647">
        <v>111460</v>
      </c>
      <c r="I647">
        <v>70</v>
      </c>
      <c r="J647">
        <v>17967</v>
      </c>
      <c r="K647">
        <v>104</v>
      </c>
      <c r="L647">
        <v>1000053</v>
      </c>
      <c r="M647">
        <v>102</v>
      </c>
      <c r="N647">
        <v>2632</v>
      </c>
      <c r="O647">
        <v>52</v>
      </c>
      <c r="P647" t="s">
        <v>26</v>
      </c>
      <c r="Q647" t="str">
        <f>_xlfn.IFS(OR(MTA_Daily_Ridership[[#This Row],[Day Name]]="Saturday",MTA_Daily_Ridership[[#This Row],[Day Name]]="Sunday"),"Weekend",TRUE,"Weekday")</f>
        <v>Weekend</v>
      </c>
      <c r="R6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4542740</v>
      </c>
      <c r="S647" s="9">
        <f>(MTA_Daily_Ridership[[#This Row],[Subways: % of Comparable Pre-Pandemic Day]]-100)/100</f>
        <v>-0.26</v>
      </c>
      <c r="T647">
        <f>MTA_Daily_Ridership[[#This Row],[Subways: Total Estimated Ridership]]/MTA_Daily_Ridership[[#This Row],[Bridges and Tunnels: Total Traffic]]</f>
        <v>2.3993938321268971</v>
      </c>
    </row>
    <row r="648" spans="1:20" x14ac:dyDescent="0.25">
      <c r="A648" s="1">
        <v>45138</v>
      </c>
      <c r="B648">
        <v>3204920</v>
      </c>
      <c r="C648">
        <v>61</v>
      </c>
      <c r="D648">
        <v>1283835</v>
      </c>
      <c r="E648">
        <v>62</v>
      </c>
      <c r="F648">
        <v>205976</v>
      </c>
      <c r="G648">
        <v>65</v>
      </c>
      <c r="H648">
        <v>185348</v>
      </c>
      <c r="I648">
        <v>65</v>
      </c>
      <c r="J648">
        <v>26682</v>
      </c>
      <c r="K648">
        <v>94</v>
      </c>
      <c r="L648">
        <v>969712</v>
      </c>
      <c r="M648">
        <v>101</v>
      </c>
      <c r="N648">
        <v>6161</v>
      </c>
      <c r="O648">
        <v>45</v>
      </c>
      <c r="P648" t="s">
        <v>25</v>
      </c>
      <c r="Q648" t="str">
        <f>_xlfn.IFS(OR(MTA_Daily_Ridership[[#This Row],[Day Name]]="Saturday",MTA_Daily_Ridership[[#This Row],[Day Name]]="Sunday"),"Weekend",TRUE,"Weekday")</f>
        <v>Weekday</v>
      </c>
      <c r="R6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5882634</v>
      </c>
      <c r="S648" s="9">
        <f>(MTA_Daily_Ridership[[#This Row],[Subways: % of Comparable Pre-Pandemic Day]]-100)/100</f>
        <v>-0.39</v>
      </c>
      <c r="T648">
        <f>MTA_Daily_Ridership[[#This Row],[Subways: Total Estimated Ridership]]/MTA_Daily_Ridership[[#This Row],[Bridges and Tunnels: Total Traffic]]</f>
        <v>3.3050225221509066</v>
      </c>
    </row>
    <row r="649" spans="1:20" x14ac:dyDescent="0.25">
      <c r="A649" s="1">
        <v>45151</v>
      </c>
      <c r="B649">
        <v>1953558</v>
      </c>
      <c r="C649">
        <v>82</v>
      </c>
      <c r="D649">
        <v>690541</v>
      </c>
      <c r="E649">
        <v>62</v>
      </c>
      <c r="F649">
        <v>112932</v>
      </c>
      <c r="G649">
        <v>109</v>
      </c>
      <c r="H649">
        <v>93730</v>
      </c>
      <c r="I649">
        <v>90</v>
      </c>
      <c r="J649">
        <v>18071</v>
      </c>
      <c r="K649">
        <v>101</v>
      </c>
      <c r="L649">
        <v>965362</v>
      </c>
      <c r="M649">
        <v>105</v>
      </c>
      <c r="N649">
        <v>2196</v>
      </c>
      <c r="O649">
        <v>61</v>
      </c>
      <c r="P649" t="s">
        <v>27</v>
      </c>
      <c r="Q649" t="str">
        <f>_xlfn.IFS(OR(MTA_Daily_Ridership[[#This Row],[Day Name]]="Saturday",MTA_Daily_Ridership[[#This Row],[Day Name]]="Sunday"),"Weekend",TRUE,"Weekday")</f>
        <v>Weekend</v>
      </c>
      <c r="R6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3836390</v>
      </c>
      <c r="S649" s="9">
        <f>(MTA_Daily_Ridership[[#This Row],[Subways: % of Comparable Pre-Pandemic Day]]-100)/100</f>
        <v>-0.18</v>
      </c>
      <c r="T649">
        <f>MTA_Daily_Ridership[[#This Row],[Subways: Total Estimated Ridership]]/MTA_Daily_Ridership[[#This Row],[Bridges and Tunnels: Total Traffic]]</f>
        <v>2.0236533031132362</v>
      </c>
    </row>
    <row r="650" spans="1:20" x14ac:dyDescent="0.25">
      <c r="A650" s="1">
        <v>45152</v>
      </c>
      <c r="B650">
        <v>3092801</v>
      </c>
      <c r="C650">
        <v>60</v>
      </c>
      <c r="D650">
        <v>1246445</v>
      </c>
      <c r="E650">
        <v>62</v>
      </c>
      <c r="F650">
        <v>201352</v>
      </c>
      <c r="G650">
        <v>64</v>
      </c>
      <c r="H650">
        <v>168873</v>
      </c>
      <c r="I650">
        <v>62</v>
      </c>
      <c r="J650">
        <v>27185</v>
      </c>
      <c r="K650">
        <v>97</v>
      </c>
      <c r="L650">
        <v>939920</v>
      </c>
      <c r="M650">
        <v>97</v>
      </c>
      <c r="N650">
        <v>6051</v>
      </c>
      <c r="O650">
        <v>45</v>
      </c>
      <c r="P650" t="s">
        <v>25</v>
      </c>
      <c r="Q650" t="str">
        <f>_xlfn.IFS(OR(MTA_Daily_Ridership[[#This Row],[Day Name]]="Saturday",MTA_Daily_Ridership[[#This Row],[Day Name]]="Sunday"),"Weekend",TRUE,"Weekday")</f>
        <v>Weekday</v>
      </c>
      <c r="R6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5682627</v>
      </c>
      <c r="S650" s="9">
        <f>(MTA_Daily_Ridership[[#This Row],[Subways: % of Comparable Pre-Pandemic Day]]-100)/100</f>
        <v>-0.4</v>
      </c>
      <c r="T650">
        <f>MTA_Daily_Ridership[[#This Row],[Subways: Total Estimated Ridership]]/MTA_Daily_Ridership[[#This Row],[Bridges and Tunnels: Total Traffic]]</f>
        <v>3.2904938718188781</v>
      </c>
    </row>
    <row r="651" spans="1:20" x14ac:dyDescent="0.25">
      <c r="A651" s="1">
        <v>45157</v>
      </c>
      <c r="B651">
        <v>2358962</v>
      </c>
      <c r="C651">
        <v>80</v>
      </c>
      <c r="D651">
        <v>856814</v>
      </c>
      <c r="E651">
        <v>62</v>
      </c>
      <c r="F651">
        <v>144076</v>
      </c>
      <c r="G651">
        <v>108</v>
      </c>
      <c r="H651">
        <v>124069</v>
      </c>
      <c r="I651">
        <v>82</v>
      </c>
      <c r="J651">
        <v>19246</v>
      </c>
      <c r="K651">
        <v>116</v>
      </c>
      <c r="L651">
        <v>983353</v>
      </c>
      <c r="M651">
        <v>103</v>
      </c>
      <c r="N651">
        <v>2665</v>
      </c>
      <c r="O651">
        <v>57</v>
      </c>
      <c r="P651" t="s">
        <v>26</v>
      </c>
      <c r="Q651" t="str">
        <f>_xlfn.IFS(OR(MTA_Daily_Ridership[[#This Row],[Day Name]]="Saturday",MTA_Daily_Ridership[[#This Row],[Day Name]]="Sunday"),"Weekend",TRUE,"Weekday")</f>
        <v>Weekend</v>
      </c>
      <c r="R6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4489185</v>
      </c>
      <c r="S651" s="9">
        <f>(MTA_Daily_Ridership[[#This Row],[Subways: % of Comparable Pre-Pandemic Day]]-100)/100</f>
        <v>-0.2</v>
      </c>
      <c r="T651">
        <f>MTA_Daily_Ridership[[#This Row],[Subways: Total Estimated Ridership]]/MTA_Daily_Ridership[[#This Row],[Bridges and Tunnels: Total Traffic]]</f>
        <v>2.3988964288510841</v>
      </c>
    </row>
    <row r="652" spans="1:20" x14ac:dyDescent="0.25">
      <c r="A652" s="1">
        <v>45158</v>
      </c>
      <c r="B652">
        <v>1870625</v>
      </c>
      <c r="C652">
        <v>79</v>
      </c>
      <c r="D652">
        <v>689829</v>
      </c>
      <c r="E652">
        <v>62</v>
      </c>
      <c r="F652">
        <v>101351</v>
      </c>
      <c r="G652">
        <v>97</v>
      </c>
      <c r="H652">
        <v>94332</v>
      </c>
      <c r="I652">
        <v>91</v>
      </c>
      <c r="J652">
        <v>18004</v>
      </c>
      <c r="K652">
        <v>100</v>
      </c>
      <c r="L652">
        <v>958807</v>
      </c>
      <c r="M652">
        <v>104</v>
      </c>
      <c r="N652">
        <v>2065</v>
      </c>
      <c r="O652">
        <v>58</v>
      </c>
      <c r="P652" t="s">
        <v>27</v>
      </c>
      <c r="Q652" t="str">
        <f>_xlfn.IFS(OR(MTA_Daily_Ridership[[#This Row],[Day Name]]="Saturday",MTA_Daily_Ridership[[#This Row],[Day Name]]="Sunday"),"Weekend",TRUE,"Weekday")</f>
        <v>Weekend</v>
      </c>
      <c r="R6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3735013</v>
      </c>
      <c r="S652" s="9">
        <f>(MTA_Daily_Ridership[[#This Row],[Subways: % of Comparable Pre-Pandemic Day]]-100)/100</f>
        <v>-0.21</v>
      </c>
      <c r="T652">
        <f>MTA_Daily_Ridership[[#This Row],[Subways: Total Estimated Ridership]]/MTA_Daily_Ridership[[#This Row],[Bridges and Tunnels: Total Traffic]]</f>
        <v>1.9509922226266601</v>
      </c>
    </row>
    <row r="653" spans="1:20" x14ac:dyDescent="0.25">
      <c r="A653" s="1">
        <v>45173</v>
      </c>
      <c r="B653">
        <v>1879819</v>
      </c>
      <c r="C653">
        <v>74</v>
      </c>
      <c r="D653">
        <v>686326</v>
      </c>
      <c r="E653">
        <v>62</v>
      </c>
      <c r="F653">
        <v>114475</v>
      </c>
      <c r="G653">
        <v>115</v>
      </c>
      <c r="H653">
        <v>87538</v>
      </c>
      <c r="I653">
        <v>83</v>
      </c>
      <c r="J653">
        <v>12292</v>
      </c>
      <c r="K653">
        <v>72</v>
      </c>
      <c r="L653">
        <v>856049</v>
      </c>
      <c r="M653">
        <v>97</v>
      </c>
      <c r="N653">
        <v>2188</v>
      </c>
      <c r="O653">
        <v>75</v>
      </c>
      <c r="P653" t="s">
        <v>25</v>
      </c>
      <c r="Q653" t="str">
        <f>_xlfn.IFS(OR(MTA_Daily_Ridership[[#This Row],[Day Name]]="Saturday",MTA_Daily_Ridership[[#This Row],[Day Name]]="Sunday"),"Weekend",TRUE,"Weekday")</f>
        <v>Weekday</v>
      </c>
      <c r="R6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3638687</v>
      </c>
      <c r="S653" s="9">
        <f>(MTA_Daily_Ridership[[#This Row],[Subways: % of Comparable Pre-Pandemic Day]]-100)/100</f>
        <v>-0.26</v>
      </c>
      <c r="T653">
        <f>MTA_Daily_Ridership[[#This Row],[Subways: Total Estimated Ridership]]/MTA_Daily_Ridership[[#This Row],[Bridges and Tunnels: Total Traffic]]</f>
        <v>2.1959245323573766</v>
      </c>
    </row>
    <row r="654" spans="1:20" x14ac:dyDescent="0.25">
      <c r="A654" s="1">
        <v>45176</v>
      </c>
      <c r="B654">
        <v>3867746</v>
      </c>
      <c r="C654">
        <v>67</v>
      </c>
      <c r="D654">
        <v>1441437</v>
      </c>
      <c r="E654">
        <v>62</v>
      </c>
      <c r="F654">
        <v>226937</v>
      </c>
      <c r="G654">
        <v>69</v>
      </c>
      <c r="H654">
        <v>206910</v>
      </c>
      <c r="I654">
        <v>72</v>
      </c>
      <c r="J654">
        <v>31704</v>
      </c>
      <c r="K654">
        <v>107</v>
      </c>
      <c r="L654">
        <v>981360</v>
      </c>
      <c r="M654">
        <v>103</v>
      </c>
      <c r="N654">
        <v>7044</v>
      </c>
      <c r="O654">
        <v>41</v>
      </c>
      <c r="P654" t="s">
        <v>22</v>
      </c>
      <c r="Q654" t="str">
        <f>_xlfn.IFS(OR(MTA_Daily_Ridership[[#This Row],[Day Name]]="Saturday",MTA_Daily_Ridership[[#This Row],[Day Name]]="Sunday"),"Weekend",TRUE,"Weekday")</f>
        <v>Weekday</v>
      </c>
      <c r="R6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6763138</v>
      </c>
      <c r="S654" s="9">
        <f>(MTA_Daily_Ridership[[#This Row],[Subways: % of Comparable Pre-Pandemic Day]]-100)/100</f>
        <v>-0.33</v>
      </c>
      <c r="T654">
        <f>MTA_Daily_Ridership[[#This Row],[Subways: Total Estimated Ridership]]/MTA_Daily_Ridership[[#This Row],[Bridges and Tunnels: Total Traffic]]</f>
        <v>3.941210157332681</v>
      </c>
    </row>
    <row r="655" spans="1:20" x14ac:dyDescent="0.25">
      <c r="A655" s="1">
        <v>45197</v>
      </c>
      <c r="B655">
        <v>4051444</v>
      </c>
      <c r="C655">
        <v>70</v>
      </c>
      <c r="D655">
        <v>1433729</v>
      </c>
      <c r="E655">
        <v>62</v>
      </c>
      <c r="F655">
        <v>227819</v>
      </c>
      <c r="G655">
        <v>70</v>
      </c>
      <c r="H655">
        <v>201304</v>
      </c>
      <c r="I655">
        <v>70</v>
      </c>
      <c r="J655">
        <v>31804</v>
      </c>
      <c r="K655">
        <v>107</v>
      </c>
      <c r="L655">
        <v>965165</v>
      </c>
      <c r="M655">
        <v>101</v>
      </c>
      <c r="N655">
        <v>7587</v>
      </c>
      <c r="O655">
        <v>44</v>
      </c>
      <c r="P655" t="s">
        <v>22</v>
      </c>
      <c r="Q655" t="str">
        <f>_xlfn.IFS(OR(MTA_Daily_Ridership[[#This Row],[Day Name]]="Saturday",MTA_Daily_Ridership[[#This Row],[Day Name]]="Sunday"),"Weekend",TRUE,"Weekday")</f>
        <v>Weekday</v>
      </c>
      <c r="R6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6918852</v>
      </c>
      <c r="S655" s="9">
        <f>(MTA_Daily_Ridership[[#This Row],[Subways: % of Comparable Pre-Pandemic Day]]-100)/100</f>
        <v>-0.3</v>
      </c>
      <c r="T655">
        <f>MTA_Daily_Ridership[[#This Row],[Subways: Total Estimated Ridership]]/MTA_Daily_Ridership[[#This Row],[Bridges and Tunnels: Total Traffic]]</f>
        <v>4.1976698284749236</v>
      </c>
    </row>
    <row r="656" spans="1:20" x14ac:dyDescent="0.25">
      <c r="A656" s="1">
        <v>45201</v>
      </c>
      <c r="B656">
        <v>3649389</v>
      </c>
      <c r="C656">
        <v>63</v>
      </c>
      <c r="D656">
        <v>1390842</v>
      </c>
      <c r="E656">
        <v>62</v>
      </c>
      <c r="F656">
        <v>208901</v>
      </c>
      <c r="G656">
        <v>66</v>
      </c>
      <c r="H656">
        <v>183892</v>
      </c>
      <c r="I656">
        <v>63</v>
      </c>
      <c r="J656">
        <v>28672</v>
      </c>
      <c r="K656">
        <v>96</v>
      </c>
      <c r="L656">
        <v>931216</v>
      </c>
      <c r="M656">
        <v>100</v>
      </c>
      <c r="N656">
        <v>7289</v>
      </c>
      <c r="O656">
        <v>41</v>
      </c>
      <c r="P656" t="s">
        <v>25</v>
      </c>
      <c r="Q656" t="str">
        <f>_xlfn.IFS(OR(MTA_Daily_Ridership[[#This Row],[Day Name]]="Saturday",MTA_Daily_Ridership[[#This Row],[Day Name]]="Sunday"),"Weekend",TRUE,"Weekday")</f>
        <v>Weekday</v>
      </c>
      <c r="R6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6400201</v>
      </c>
      <c r="S656" s="9">
        <f>(MTA_Daily_Ridership[[#This Row],[Subways: % of Comparable Pre-Pandemic Day]]-100)/100</f>
        <v>-0.37</v>
      </c>
      <c r="T656">
        <f>MTA_Daily_Ridership[[#This Row],[Subways: Total Estimated Ridership]]/MTA_Daily_Ridership[[#This Row],[Bridges and Tunnels: Total Traffic]]</f>
        <v>3.9189500609955155</v>
      </c>
    </row>
    <row r="657" spans="1:20" x14ac:dyDescent="0.25">
      <c r="A657" s="1">
        <v>45235</v>
      </c>
      <c r="B657">
        <v>2310457</v>
      </c>
      <c r="C657">
        <v>92</v>
      </c>
      <c r="D657">
        <v>614666</v>
      </c>
      <c r="E657">
        <v>62</v>
      </c>
      <c r="F657">
        <v>109258</v>
      </c>
      <c r="G657">
        <v>116</v>
      </c>
      <c r="H657">
        <v>109891</v>
      </c>
      <c r="I657">
        <v>106</v>
      </c>
      <c r="J657">
        <v>16889</v>
      </c>
      <c r="K657">
        <v>90</v>
      </c>
      <c r="L657">
        <v>791269</v>
      </c>
      <c r="M657">
        <v>96</v>
      </c>
      <c r="N657">
        <v>3407</v>
      </c>
      <c r="O657">
        <v>111</v>
      </c>
      <c r="P657" t="s">
        <v>27</v>
      </c>
      <c r="Q657" t="str">
        <f>_xlfn.IFS(OR(MTA_Daily_Ridership[[#This Row],[Day Name]]="Saturday",MTA_Daily_Ridership[[#This Row],[Day Name]]="Sunday"),"Weekend",TRUE,"Weekday")</f>
        <v>Weekend</v>
      </c>
      <c r="R6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3955837</v>
      </c>
      <c r="S657" s="9">
        <f>(MTA_Daily_Ridership[[#This Row],[Subways: % of Comparable Pre-Pandemic Day]]-100)/100</f>
        <v>-0.08</v>
      </c>
      <c r="T657">
        <f>MTA_Daily_Ridership[[#This Row],[Subways: Total Estimated Ridership]]/MTA_Daily_Ridership[[#This Row],[Bridges and Tunnels: Total Traffic]]</f>
        <v>2.9199387313290424</v>
      </c>
    </row>
    <row r="658" spans="1:20" x14ac:dyDescent="0.25">
      <c r="A658" s="1">
        <v>45236</v>
      </c>
      <c r="B658">
        <v>3686141</v>
      </c>
      <c r="C658">
        <v>65</v>
      </c>
      <c r="D658">
        <v>1349481</v>
      </c>
      <c r="E658">
        <v>62</v>
      </c>
      <c r="F658">
        <v>225898</v>
      </c>
      <c r="G658">
        <v>69</v>
      </c>
      <c r="H658">
        <v>198934</v>
      </c>
      <c r="I658">
        <v>70</v>
      </c>
      <c r="J658">
        <v>30167</v>
      </c>
      <c r="K658">
        <v>97</v>
      </c>
      <c r="L658">
        <v>923453</v>
      </c>
      <c r="M658">
        <v>98</v>
      </c>
      <c r="N658">
        <v>7474</v>
      </c>
      <c r="O658">
        <v>44</v>
      </c>
      <c r="P658" t="s">
        <v>25</v>
      </c>
      <c r="Q658" t="str">
        <f>_xlfn.IFS(OR(MTA_Daily_Ridership[[#This Row],[Day Name]]="Saturday",MTA_Daily_Ridership[[#This Row],[Day Name]]="Sunday"),"Weekend",TRUE,"Weekday")</f>
        <v>Weekday</v>
      </c>
      <c r="R6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6421548</v>
      </c>
      <c r="S658" s="9">
        <f>(MTA_Daily_Ridership[[#This Row],[Subways: % of Comparable Pre-Pandemic Day]]-100)/100</f>
        <v>-0.35</v>
      </c>
      <c r="T658">
        <f>MTA_Daily_Ridership[[#This Row],[Subways: Total Estimated Ridership]]/MTA_Daily_Ridership[[#This Row],[Bridges and Tunnels: Total Traffic]]</f>
        <v>3.9916931343555113</v>
      </c>
    </row>
    <row r="659" spans="1:20" x14ac:dyDescent="0.25">
      <c r="A659" s="1">
        <v>45241</v>
      </c>
      <c r="B659">
        <v>2588540</v>
      </c>
      <c r="C659">
        <v>82</v>
      </c>
      <c r="D659">
        <v>817146</v>
      </c>
      <c r="E659">
        <v>62</v>
      </c>
      <c r="F659">
        <v>122170</v>
      </c>
      <c r="G659">
        <v>106</v>
      </c>
      <c r="H659">
        <v>118398</v>
      </c>
      <c r="I659">
        <v>78</v>
      </c>
      <c r="J659">
        <v>18654</v>
      </c>
      <c r="K659">
        <v>110</v>
      </c>
      <c r="L659">
        <v>939492</v>
      </c>
      <c r="M659">
        <v>103</v>
      </c>
      <c r="N659">
        <v>2712</v>
      </c>
      <c r="O659">
        <v>78</v>
      </c>
      <c r="P659" t="s">
        <v>26</v>
      </c>
      <c r="Q659" t="str">
        <f>_xlfn.IFS(OR(MTA_Daily_Ridership[[#This Row],[Day Name]]="Saturday",MTA_Daily_Ridership[[#This Row],[Day Name]]="Sunday"),"Weekend",TRUE,"Weekday")</f>
        <v>Weekend</v>
      </c>
      <c r="R6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4607112</v>
      </c>
      <c r="S659" s="9">
        <f>(MTA_Daily_Ridership[[#This Row],[Subways: % of Comparable Pre-Pandemic Day]]-100)/100</f>
        <v>-0.18</v>
      </c>
      <c r="T659">
        <f>MTA_Daily_Ridership[[#This Row],[Subways: Total Estimated Ridership]]/MTA_Daily_Ridership[[#This Row],[Bridges and Tunnels: Total Traffic]]</f>
        <v>2.7552549675782232</v>
      </c>
    </row>
    <row r="660" spans="1:20" x14ac:dyDescent="0.25">
      <c r="A660" s="1">
        <v>45275</v>
      </c>
      <c r="B660">
        <v>3845234</v>
      </c>
      <c r="C660">
        <v>72</v>
      </c>
      <c r="D660">
        <v>1246465</v>
      </c>
      <c r="E660">
        <v>62</v>
      </c>
      <c r="F660">
        <v>235800</v>
      </c>
      <c r="G660">
        <v>75</v>
      </c>
      <c r="H660">
        <v>208572</v>
      </c>
      <c r="I660">
        <v>75</v>
      </c>
      <c r="J660">
        <v>32517</v>
      </c>
      <c r="K660">
        <v>112</v>
      </c>
      <c r="L660">
        <v>1011336</v>
      </c>
      <c r="M660">
        <v>114</v>
      </c>
      <c r="N660">
        <v>6540</v>
      </c>
      <c r="O660">
        <v>42</v>
      </c>
      <c r="P660" t="s">
        <v>24</v>
      </c>
      <c r="Q660" t="str">
        <f>_xlfn.IFS(OR(MTA_Daily_Ridership[[#This Row],[Day Name]]="Saturday",MTA_Daily_Ridership[[#This Row],[Day Name]]="Sunday"),"Weekend",TRUE,"Weekday")</f>
        <v>Weekday</v>
      </c>
      <c r="R6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6586464</v>
      </c>
      <c r="S660" s="9">
        <f>(MTA_Daily_Ridership[[#This Row],[Subways: % of Comparable Pre-Pandemic Day]]-100)/100</f>
        <v>-0.28000000000000003</v>
      </c>
      <c r="T660">
        <f>MTA_Daily_Ridership[[#This Row],[Subways: Total Estimated Ridership]]/MTA_Daily_Ridership[[#This Row],[Bridges and Tunnels: Total Traffic]]</f>
        <v>3.802133020084324</v>
      </c>
    </row>
    <row r="661" spans="1:20" x14ac:dyDescent="0.25">
      <c r="A661" s="1">
        <v>45280</v>
      </c>
      <c r="B661">
        <v>3838407</v>
      </c>
      <c r="C661">
        <v>72</v>
      </c>
      <c r="D661">
        <v>1245547</v>
      </c>
      <c r="E661">
        <v>62</v>
      </c>
      <c r="F661">
        <v>236060</v>
      </c>
      <c r="G661">
        <v>75</v>
      </c>
      <c r="H661">
        <v>206420</v>
      </c>
      <c r="I661">
        <v>74</v>
      </c>
      <c r="J661">
        <v>33205</v>
      </c>
      <c r="K661">
        <v>114</v>
      </c>
      <c r="L661">
        <v>964384</v>
      </c>
      <c r="M661">
        <v>109</v>
      </c>
      <c r="N661">
        <v>7363</v>
      </c>
      <c r="O661">
        <v>47</v>
      </c>
      <c r="P661" t="s">
        <v>21</v>
      </c>
      <c r="Q661" t="str">
        <f>_xlfn.IFS(OR(MTA_Daily_Ridership[[#This Row],[Day Name]]="Saturday",MTA_Daily_Ridership[[#This Row],[Day Name]]="Sunday"),"Weekend",TRUE,"Weekday")</f>
        <v>Weekday</v>
      </c>
      <c r="R6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6531386</v>
      </c>
      <c r="S661" s="9">
        <f>(MTA_Daily_Ridership[[#This Row],[Subways: % of Comparable Pre-Pandemic Day]]-100)/100</f>
        <v>-0.28000000000000003</v>
      </c>
      <c r="T661">
        <f>MTA_Daily_Ridership[[#This Row],[Subways: Total Estimated Ridership]]/MTA_Daily_Ridership[[#This Row],[Bridges and Tunnels: Total Traffic]]</f>
        <v>3.9801645402661179</v>
      </c>
    </row>
    <row r="662" spans="1:20" x14ac:dyDescent="0.25">
      <c r="A662" s="1">
        <v>45314</v>
      </c>
      <c r="B662">
        <v>3652488</v>
      </c>
      <c r="C662">
        <v>71</v>
      </c>
      <c r="D662">
        <v>1264199</v>
      </c>
      <c r="E662">
        <v>62</v>
      </c>
      <c r="F662">
        <v>233311</v>
      </c>
      <c r="G662">
        <v>77</v>
      </c>
      <c r="H662">
        <v>205300</v>
      </c>
      <c r="I662">
        <v>76</v>
      </c>
      <c r="J662">
        <v>33111</v>
      </c>
      <c r="K662">
        <v>117</v>
      </c>
      <c r="L662">
        <v>864670</v>
      </c>
      <c r="M662">
        <v>100</v>
      </c>
      <c r="N662">
        <v>7194</v>
      </c>
      <c r="O662">
        <v>44</v>
      </c>
      <c r="P662" t="s">
        <v>23</v>
      </c>
      <c r="Q662" t="str">
        <f>_xlfn.IFS(OR(MTA_Daily_Ridership[[#This Row],[Day Name]]="Saturday",MTA_Daily_Ridership[[#This Row],[Day Name]]="Sunday"),"Weekend",TRUE,"Weekday")</f>
        <v>Weekday</v>
      </c>
      <c r="R6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6260273</v>
      </c>
      <c r="S662" s="9">
        <f>(MTA_Daily_Ridership[[#This Row],[Subways: % of Comparable Pre-Pandemic Day]]-100)/100</f>
        <v>-0.28999999999999998</v>
      </c>
      <c r="T662">
        <f>MTA_Daily_Ridership[[#This Row],[Subways: Total Estimated Ridership]]/MTA_Daily_Ridership[[#This Row],[Bridges and Tunnels: Total Traffic]]</f>
        <v>4.2241410017694614</v>
      </c>
    </row>
    <row r="663" spans="1:20" x14ac:dyDescent="0.25">
      <c r="A663" s="1">
        <v>45323</v>
      </c>
      <c r="B663">
        <v>3814682</v>
      </c>
      <c r="C663">
        <v>70</v>
      </c>
      <c r="D663">
        <v>1337508</v>
      </c>
      <c r="E663">
        <v>62</v>
      </c>
      <c r="F663">
        <v>214275</v>
      </c>
      <c r="G663">
        <v>71</v>
      </c>
      <c r="H663">
        <v>189621</v>
      </c>
      <c r="I663">
        <v>70</v>
      </c>
      <c r="J663">
        <v>33540</v>
      </c>
      <c r="K663">
        <v>114</v>
      </c>
      <c r="L663">
        <v>911954</v>
      </c>
      <c r="M663">
        <v>103</v>
      </c>
      <c r="N663">
        <v>7465</v>
      </c>
      <c r="O663">
        <v>46</v>
      </c>
      <c r="P663" t="s">
        <v>22</v>
      </c>
      <c r="Q663" t="str">
        <f>_xlfn.IFS(OR(MTA_Daily_Ridership[[#This Row],[Day Name]]="Saturday",MTA_Daily_Ridership[[#This Row],[Day Name]]="Sunday"),"Weekend",TRUE,"Weekday")</f>
        <v>Weekday</v>
      </c>
      <c r="R6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6509045</v>
      </c>
      <c r="S663" s="9">
        <f>(MTA_Daily_Ridership[[#This Row],[Subways: % of Comparable Pre-Pandemic Day]]-100)/100</f>
        <v>-0.3</v>
      </c>
      <c r="T663">
        <f>MTA_Daily_Ridership[[#This Row],[Subways: Total Estimated Ridership]]/MTA_Daily_Ridership[[#This Row],[Bridges and Tunnels: Total Traffic]]</f>
        <v>4.1829763343326531</v>
      </c>
    </row>
    <row r="664" spans="1:20" x14ac:dyDescent="0.25">
      <c r="A664" s="1">
        <v>45329</v>
      </c>
      <c r="B664">
        <v>3900992</v>
      </c>
      <c r="C664">
        <v>72</v>
      </c>
      <c r="D664">
        <v>1341486</v>
      </c>
      <c r="E664">
        <v>62</v>
      </c>
      <c r="F664">
        <v>229426</v>
      </c>
      <c r="G664">
        <v>76</v>
      </c>
      <c r="H664">
        <v>202871</v>
      </c>
      <c r="I664">
        <v>75</v>
      </c>
      <c r="J664">
        <v>34799</v>
      </c>
      <c r="K664">
        <v>118</v>
      </c>
      <c r="L664">
        <v>896482</v>
      </c>
      <c r="M664">
        <v>101</v>
      </c>
      <c r="N664">
        <v>7655</v>
      </c>
      <c r="O664">
        <v>47</v>
      </c>
      <c r="P664" t="s">
        <v>21</v>
      </c>
      <c r="Q664" t="str">
        <f>_xlfn.IFS(OR(MTA_Daily_Ridership[[#This Row],[Day Name]]="Saturday",MTA_Daily_Ridership[[#This Row],[Day Name]]="Sunday"),"Weekend",TRUE,"Weekday")</f>
        <v>Weekday</v>
      </c>
      <c r="R6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6613711</v>
      </c>
      <c r="S664" s="9">
        <f>(MTA_Daily_Ridership[[#This Row],[Subways: % of Comparable Pre-Pandemic Day]]-100)/100</f>
        <v>-0.28000000000000003</v>
      </c>
      <c r="T664">
        <f>MTA_Daily_Ridership[[#This Row],[Subways: Total Estimated Ridership]]/MTA_Daily_Ridership[[#This Row],[Bridges and Tunnels: Total Traffic]]</f>
        <v>4.3514448700587405</v>
      </c>
    </row>
    <row r="665" spans="1:20" x14ac:dyDescent="0.25">
      <c r="A665" s="1">
        <v>45340</v>
      </c>
      <c r="B665">
        <v>1850840</v>
      </c>
      <c r="C665">
        <v>84</v>
      </c>
      <c r="D665">
        <v>604537</v>
      </c>
      <c r="E665">
        <v>62</v>
      </c>
      <c r="F665">
        <v>89877</v>
      </c>
      <c r="G665">
        <v>115</v>
      </c>
      <c r="H665">
        <v>81659</v>
      </c>
      <c r="I665">
        <v>90</v>
      </c>
      <c r="J665">
        <v>18975</v>
      </c>
      <c r="K665">
        <v>113</v>
      </c>
      <c r="L665">
        <v>794483</v>
      </c>
      <c r="M665">
        <v>105</v>
      </c>
      <c r="N665">
        <v>1720</v>
      </c>
      <c r="O665">
        <v>61</v>
      </c>
      <c r="P665" t="s">
        <v>27</v>
      </c>
      <c r="Q665" t="str">
        <f>_xlfn.IFS(OR(MTA_Daily_Ridership[[#This Row],[Day Name]]="Saturday",MTA_Daily_Ridership[[#This Row],[Day Name]]="Sunday"),"Weekend",TRUE,"Weekday")</f>
        <v>Weekend</v>
      </c>
      <c r="R6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3442091</v>
      </c>
      <c r="S665" s="9">
        <f>(MTA_Daily_Ridership[[#This Row],[Subways: % of Comparable Pre-Pandemic Day]]-100)/100</f>
        <v>-0.16</v>
      </c>
      <c r="T665">
        <f>MTA_Daily_Ridership[[#This Row],[Subways: Total Estimated Ridership]]/MTA_Daily_Ridership[[#This Row],[Bridges and Tunnels: Total Traffic]]</f>
        <v>2.3296156116619233</v>
      </c>
    </row>
    <row r="666" spans="1:20" x14ac:dyDescent="0.25">
      <c r="A666" s="1">
        <v>45346</v>
      </c>
      <c r="B666">
        <v>2308808</v>
      </c>
      <c r="C666">
        <v>80</v>
      </c>
      <c r="D666">
        <v>788962</v>
      </c>
      <c r="E666">
        <v>62</v>
      </c>
      <c r="F666">
        <v>114816</v>
      </c>
      <c r="G666">
        <v>123</v>
      </c>
      <c r="H666">
        <v>98942</v>
      </c>
      <c r="I666">
        <v>76</v>
      </c>
      <c r="J666">
        <v>19456</v>
      </c>
      <c r="K666">
        <v>120</v>
      </c>
      <c r="L666">
        <v>866204</v>
      </c>
      <c r="M666">
        <v>104</v>
      </c>
      <c r="N666">
        <v>2407</v>
      </c>
      <c r="O666">
        <v>56</v>
      </c>
      <c r="P666" t="s">
        <v>26</v>
      </c>
      <c r="Q666" t="str">
        <f>_xlfn.IFS(OR(MTA_Daily_Ridership[[#This Row],[Day Name]]="Saturday",MTA_Daily_Ridership[[#This Row],[Day Name]]="Sunday"),"Weekend",TRUE,"Weekday")</f>
        <v>Weekend</v>
      </c>
      <c r="R6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4199595</v>
      </c>
      <c r="S666" s="9">
        <f>(MTA_Daily_Ridership[[#This Row],[Subways: % of Comparable Pre-Pandemic Day]]-100)/100</f>
        <v>-0.2</v>
      </c>
      <c r="T666">
        <f>MTA_Daily_Ridership[[#This Row],[Subways: Total Estimated Ridership]]/MTA_Daily_Ridership[[#This Row],[Bridges and Tunnels: Total Traffic]]</f>
        <v>2.6654321614769731</v>
      </c>
    </row>
    <row r="667" spans="1:20" x14ac:dyDescent="0.25">
      <c r="A667" s="1">
        <v>45347</v>
      </c>
      <c r="B667">
        <v>1740477</v>
      </c>
      <c r="C667">
        <v>79</v>
      </c>
      <c r="D667">
        <v>608010</v>
      </c>
      <c r="E667">
        <v>62</v>
      </c>
      <c r="F667">
        <v>88104</v>
      </c>
      <c r="G667">
        <v>113</v>
      </c>
      <c r="H667">
        <v>78248</v>
      </c>
      <c r="I667">
        <v>86</v>
      </c>
      <c r="J667">
        <v>19822</v>
      </c>
      <c r="K667">
        <v>118</v>
      </c>
      <c r="L667">
        <v>822624</v>
      </c>
      <c r="M667">
        <v>109</v>
      </c>
      <c r="N667">
        <v>1800</v>
      </c>
      <c r="O667">
        <v>64</v>
      </c>
      <c r="P667" t="s">
        <v>27</v>
      </c>
      <c r="Q667" t="str">
        <f>_xlfn.IFS(OR(MTA_Daily_Ridership[[#This Row],[Day Name]]="Saturday",MTA_Daily_Ridership[[#This Row],[Day Name]]="Sunday"),"Weekend",TRUE,"Weekday")</f>
        <v>Weekend</v>
      </c>
      <c r="R6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3359085</v>
      </c>
      <c r="S667" s="9">
        <f>(MTA_Daily_Ridership[[#This Row],[Subways: % of Comparable Pre-Pandemic Day]]-100)/100</f>
        <v>-0.21</v>
      </c>
      <c r="T667">
        <f>MTA_Daily_Ridership[[#This Row],[Subways: Total Estimated Ridership]]/MTA_Daily_Ridership[[#This Row],[Bridges and Tunnels: Total Traffic]]</f>
        <v>2.1157624868712803</v>
      </c>
    </row>
    <row r="668" spans="1:20" x14ac:dyDescent="0.25">
      <c r="A668" s="1">
        <v>45349</v>
      </c>
      <c r="B668">
        <v>3802458</v>
      </c>
      <c r="C668">
        <v>70</v>
      </c>
      <c r="D668">
        <v>1332209</v>
      </c>
      <c r="E668">
        <v>62</v>
      </c>
      <c r="F668">
        <v>233207</v>
      </c>
      <c r="G668">
        <v>77</v>
      </c>
      <c r="H668">
        <v>208042</v>
      </c>
      <c r="I668">
        <v>77</v>
      </c>
      <c r="J668">
        <v>33571</v>
      </c>
      <c r="K668">
        <v>114</v>
      </c>
      <c r="L668">
        <v>893537</v>
      </c>
      <c r="M668">
        <v>101</v>
      </c>
      <c r="N668">
        <v>7659</v>
      </c>
      <c r="O668">
        <v>47</v>
      </c>
      <c r="P668" t="s">
        <v>23</v>
      </c>
      <c r="Q668" t="str">
        <f>_xlfn.IFS(OR(MTA_Daily_Ridership[[#This Row],[Day Name]]="Saturday",MTA_Daily_Ridership[[#This Row],[Day Name]]="Sunday"),"Weekend",TRUE,"Weekday")</f>
        <v>Weekday</v>
      </c>
      <c r="R6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6510683</v>
      </c>
      <c r="S668" s="9">
        <f>(MTA_Daily_Ridership[[#This Row],[Subways: % of Comparable Pre-Pandemic Day]]-100)/100</f>
        <v>-0.3</v>
      </c>
      <c r="T668">
        <f>MTA_Daily_Ridership[[#This Row],[Subways: Total Estimated Ridership]]/MTA_Daily_Ridership[[#This Row],[Bridges and Tunnels: Total Traffic]]</f>
        <v>4.2555126424535299</v>
      </c>
    </row>
    <row r="669" spans="1:20" x14ac:dyDescent="0.25">
      <c r="A669" s="1">
        <v>45351</v>
      </c>
      <c r="B669">
        <v>3905888</v>
      </c>
      <c r="C669">
        <v>72</v>
      </c>
      <c r="D669">
        <v>1334777</v>
      </c>
      <c r="E669">
        <v>62</v>
      </c>
      <c r="F669">
        <v>232010</v>
      </c>
      <c r="G669">
        <v>77</v>
      </c>
      <c r="H669">
        <v>204828</v>
      </c>
      <c r="I669">
        <v>76</v>
      </c>
      <c r="J669">
        <v>33637</v>
      </c>
      <c r="K669">
        <v>114</v>
      </c>
      <c r="L669">
        <v>957616</v>
      </c>
      <c r="M669">
        <v>108</v>
      </c>
      <c r="N669">
        <v>7295</v>
      </c>
      <c r="O669">
        <v>45</v>
      </c>
      <c r="P669" t="s">
        <v>22</v>
      </c>
      <c r="Q669" t="str">
        <f>_xlfn.IFS(OR(MTA_Daily_Ridership[[#This Row],[Day Name]]="Saturday",MTA_Daily_Ridership[[#This Row],[Day Name]]="Sunday"),"Weekend",TRUE,"Weekday")</f>
        <v>Weekday</v>
      </c>
      <c r="R6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6676051</v>
      </c>
      <c r="S669" s="9">
        <f>(MTA_Daily_Ridership[[#This Row],[Subways: % of Comparable Pre-Pandemic Day]]-100)/100</f>
        <v>-0.28000000000000003</v>
      </c>
      <c r="T669">
        <f>MTA_Daily_Ridership[[#This Row],[Subways: Total Estimated Ridership]]/MTA_Daily_Ridership[[#This Row],[Bridges and Tunnels: Total Traffic]]</f>
        <v>4.0787622596113682</v>
      </c>
    </row>
    <row r="670" spans="1:20" x14ac:dyDescent="0.25">
      <c r="A670" s="1">
        <v>45388</v>
      </c>
      <c r="B670">
        <v>2477127</v>
      </c>
      <c r="C670">
        <v>78</v>
      </c>
      <c r="D670">
        <v>822825</v>
      </c>
      <c r="E670">
        <v>62</v>
      </c>
      <c r="F670">
        <v>128106</v>
      </c>
      <c r="G670">
        <v>112</v>
      </c>
      <c r="H670">
        <v>117095</v>
      </c>
      <c r="I670">
        <v>79</v>
      </c>
      <c r="J670">
        <v>21444</v>
      </c>
      <c r="K670">
        <v>129</v>
      </c>
      <c r="L670">
        <v>928096</v>
      </c>
      <c r="M670">
        <v>102</v>
      </c>
      <c r="N670">
        <v>2555</v>
      </c>
      <c r="O670">
        <v>50</v>
      </c>
      <c r="P670" t="s">
        <v>26</v>
      </c>
      <c r="Q670" t="str">
        <f>_xlfn.IFS(OR(MTA_Daily_Ridership[[#This Row],[Day Name]]="Saturday",MTA_Daily_Ridership[[#This Row],[Day Name]]="Sunday"),"Weekend",TRUE,"Weekday")</f>
        <v>Weekend</v>
      </c>
      <c r="R6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4497248</v>
      </c>
      <c r="S670" s="9">
        <f>(MTA_Daily_Ridership[[#This Row],[Subways: % of Comparable Pre-Pandemic Day]]-100)/100</f>
        <v>-0.22</v>
      </c>
      <c r="T670">
        <f>MTA_Daily_Ridership[[#This Row],[Subways: Total Estimated Ridership]]/MTA_Daily_Ridership[[#This Row],[Bridges and Tunnels: Total Traffic]]</f>
        <v>2.6690417801606729</v>
      </c>
    </row>
    <row r="671" spans="1:20" x14ac:dyDescent="0.25">
      <c r="A671" s="1">
        <v>45395</v>
      </c>
      <c r="B671">
        <v>2535112</v>
      </c>
      <c r="C671">
        <v>80</v>
      </c>
      <c r="D671">
        <v>824356</v>
      </c>
      <c r="E671">
        <v>62</v>
      </c>
      <c r="F671">
        <v>120351</v>
      </c>
      <c r="G671">
        <v>105</v>
      </c>
      <c r="H671">
        <v>110542</v>
      </c>
      <c r="I671">
        <v>74</v>
      </c>
      <c r="J671">
        <v>21606</v>
      </c>
      <c r="K671">
        <v>130</v>
      </c>
      <c r="L671">
        <v>930759</v>
      </c>
      <c r="M671">
        <v>102</v>
      </c>
      <c r="N671">
        <v>2609</v>
      </c>
      <c r="O671">
        <v>51</v>
      </c>
      <c r="P671" t="s">
        <v>26</v>
      </c>
      <c r="Q671" t="str">
        <f>_xlfn.IFS(OR(MTA_Daily_Ridership[[#This Row],[Day Name]]="Saturday",MTA_Daily_Ridership[[#This Row],[Day Name]]="Sunday"),"Weekend",TRUE,"Weekday")</f>
        <v>Weekend</v>
      </c>
      <c r="R6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4545335</v>
      </c>
      <c r="S671" s="9">
        <f>(MTA_Daily_Ridership[[#This Row],[Subways: % of Comparable Pre-Pandemic Day]]-100)/100</f>
        <v>-0.2</v>
      </c>
      <c r="T671">
        <f>MTA_Daily_Ridership[[#This Row],[Subways: Total Estimated Ridership]]/MTA_Daily_Ridership[[#This Row],[Bridges and Tunnels: Total Traffic]]</f>
        <v>2.7237039878206928</v>
      </c>
    </row>
    <row r="672" spans="1:20" x14ac:dyDescent="0.25">
      <c r="A672" s="1">
        <v>45399</v>
      </c>
      <c r="B672">
        <v>4021256</v>
      </c>
      <c r="C672">
        <v>72</v>
      </c>
      <c r="D672">
        <v>1347870</v>
      </c>
      <c r="E672">
        <v>62</v>
      </c>
      <c r="F672">
        <v>243323</v>
      </c>
      <c r="G672">
        <v>78</v>
      </c>
      <c r="H672">
        <v>214829</v>
      </c>
      <c r="I672">
        <v>75</v>
      </c>
      <c r="J672">
        <v>35970</v>
      </c>
      <c r="K672">
        <v>124</v>
      </c>
      <c r="L672">
        <v>942089</v>
      </c>
      <c r="M672">
        <v>100</v>
      </c>
      <c r="N672">
        <v>7805</v>
      </c>
      <c r="O672">
        <v>48</v>
      </c>
      <c r="P672" t="s">
        <v>21</v>
      </c>
      <c r="Q672" t="str">
        <f>_xlfn.IFS(OR(MTA_Daily_Ridership[[#This Row],[Day Name]]="Saturday",MTA_Daily_Ridership[[#This Row],[Day Name]]="Sunday"),"Weekend",TRUE,"Weekday")</f>
        <v>Weekday</v>
      </c>
      <c r="R6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6813142</v>
      </c>
      <c r="S672" s="9">
        <f>(MTA_Daily_Ridership[[#This Row],[Subways: % of Comparable Pre-Pandemic Day]]-100)/100</f>
        <v>-0.28000000000000003</v>
      </c>
      <c r="T672">
        <f>MTA_Daily_Ridership[[#This Row],[Subways: Total Estimated Ridership]]/MTA_Daily_Ridership[[#This Row],[Bridges and Tunnels: Total Traffic]]</f>
        <v>4.2684459748495103</v>
      </c>
    </row>
    <row r="673" spans="1:20" x14ac:dyDescent="0.25">
      <c r="A673" s="1">
        <v>45402</v>
      </c>
      <c r="B673">
        <v>2537525</v>
      </c>
      <c r="C673">
        <v>80</v>
      </c>
      <c r="D673">
        <v>830016</v>
      </c>
      <c r="E673">
        <v>62</v>
      </c>
      <c r="F673">
        <v>125999</v>
      </c>
      <c r="G673">
        <v>110</v>
      </c>
      <c r="H673">
        <v>123804</v>
      </c>
      <c r="I673">
        <v>83</v>
      </c>
      <c r="J673">
        <v>21228</v>
      </c>
      <c r="K673">
        <v>127</v>
      </c>
      <c r="L673">
        <v>949195</v>
      </c>
      <c r="M673">
        <v>104</v>
      </c>
      <c r="N673">
        <v>2793</v>
      </c>
      <c r="O673">
        <v>55</v>
      </c>
      <c r="P673" t="s">
        <v>26</v>
      </c>
      <c r="Q673" t="str">
        <f>_xlfn.IFS(OR(MTA_Daily_Ridership[[#This Row],[Day Name]]="Saturday",MTA_Daily_Ridership[[#This Row],[Day Name]]="Sunday"),"Weekend",TRUE,"Weekday")</f>
        <v>Weekend</v>
      </c>
      <c r="R6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4590560</v>
      </c>
      <c r="S673" s="9">
        <f>(MTA_Daily_Ridership[[#This Row],[Subways: % of Comparable Pre-Pandemic Day]]-100)/100</f>
        <v>-0.2</v>
      </c>
      <c r="T673">
        <f>MTA_Daily_Ridership[[#This Row],[Subways: Total Estimated Ridership]]/MTA_Daily_Ridership[[#This Row],[Bridges and Tunnels: Total Traffic]]</f>
        <v>2.6733442548685993</v>
      </c>
    </row>
    <row r="674" spans="1:20" x14ac:dyDescent="0.25">
      <c r="A674" s="1">
        <v>45439</v>
      </c>
      <c r="B674">
        <v>1667890</v>
      </c>
      <c r="C674">
        <v>70</v>
      </c>
      <c r="D674">
        <v>594031</v>
      </c>
      <c r="E674">
        <v>62</v>
      </c>
      <c r="F674">
        <v>99975</v>
      </c>
      <c r="G674">
        <v>103</v>
      </c>
      <c r="H674">
        <v>81042</v>
      </c>
      <c r="I674">
        <v>78</v>
      </c>
      <c r="J674">
        <v>12673</v>
      </c>
      <c r="K674">
        <v>75</v>
      </c>
      <c r="L674">
        <v>742353</v>
      </c>
      <c r="M674">
        <v>87</v>
      </c>
      <c r="N674">
        <v>2123</v>
      </c>
      <c r="O674">
        <v>60</v>
      </c>
      <c r="P674" t="s">
        <v>25</v>
      </c>
      <c r="Q674" t="str">
        <f>_xlfn.IFS(OR(MTA_Daily_Ridership[[#This Row],[Day Name]]="Saturday",MTA_Daily_Ridership[[#This Row],[Day Name]]="Sunday"),"Weekend",TRUE,"Weekday")</f>
        <v>Weekday</v>
      </c>
      <c r="R6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3200087</v>
      </c>
      <c r="S674" s="9">
        <f>(MTA_Daily_Ridership[[#This Row],[Subways: % of Comparable Pre-Pandemic Day]]-100)/100</f>
        <v>-0.3</v>
      </c>
      <c r="T674">
        <f>MTA_Daily_Ridership[[#This Row],[Subways: Total Estimated Ridership]]/MTA_Daily_Ridership[[#This Row],[Bridges and Tunnels: Total Traffic]]</f>
        <v>2.246761311667091</v>
      </c>
    </row>
    <row r="675" spans="1:20" x14ac:dyDescent="0.25">
      <c r="A675" s="1">
        <v>45447</v>
      </c>
      <c r="B675">
        <v>3979793</v>
      </c>
      <c r="C675">
        <v>71</v>
      </c>
      <c r="D675">
        <v>1327963</v>
      </c>
      <c r="E675">
        <v>62</v>
      </c>
      <c r="F675">
        <v>255090</v>
      </c>
      <c r="G675">
        <v>77</v>
      </c>
      <c r="H675">
        <v>233237</v>
      </c>
      <c r="I675">
        <v>79</v>
      </c>
      <c r="J675">
        <v>36865</v>
      </c>
      <c r="K675">
        <v>126</v>
      </c>
      <c r="L675">
        <v>957990</v>
      </c>
      <c r="M675">
        <v>97</v>
      </c>
      <c r="N675">
        <v>7800</v>
      </c>
      <c r="O675">
        <v>48</v>
      </c>
      <c r="P675" t="s">
        <v>23</v>
      </c>
      <c r="Q675" t="str">
        <f>_xlfn.IFS(OR(MTA_Daily_Ridership[[#This Row],[Day Name]]="Saturday",MTA_Daily_Ridership[[#This Row],[Day Name]]="Sunday"),"Weekend",TRUE,"Weekday")</f>
        <v>Weekday</v>
      </c>
      <c r="R6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6798738</v>
      </c>
      <c r="S675" s="9">
        <f>(MTA_Daily_Ridership[[#This Row],[Subways: % of Comparable Pre-Pandemic Day]]-100)/100</f>
        <v>-0.28999999999999998</v>
      </c>
      <c r="T675">
        <f>MTA_Daily_Ridership[[#This Row],[Subways: Total Estimated Ridership]]/MTA_Daily_Ridership[[#This Row],[Bridges and Tunnels: Total Traffic]]</f>
        <v>4.1543158070543535</v>
      </c>
    </row>
    <row r="676" spans="1:20" x14ac:dyDescent="0.25">
      <c r="A676" s="1">
        <v>45448</v>
      </c>
      <c r="B676">
        <v>4051943</v>
      </c>
      <c r="C676">
        <v>72</v>
      </c>
      <c r="D676">
        <v>1338427</v>
      </c>
      <c r="E676">
        <v>62</v>
      </c>
      <c r="F676">
        <v>264512</v>
      </c>
      <c r="G676">
        <v>80</v>
      </c>
      <c r="H676">
        <v>230173</v>
      </c>
      <c r="I676">
        <v>78</v>
      </c>
      <c r="J676">
        <v>37800</v>
      </c>
      <c r="K676">
        <v>129</v>
      </c>
      <c r="L676">
        <v>985722</v>
      </c>
      <c r="M676">
        <v>100</v>
      </c>
      <c r="N676">
        <v>7942</v>
      </c>
      <c r="O676">
        <v>49</v>
      </c>
      <c r="P676" t="s">
        <v>21</v>
      </c>
      <c r="Q676" t="str">
        <f>_xlfn.IFS(OR(MTA_Daily_Ridership[[#This Row],[Day Name]]="Saturday",MTA_Daily_Ridership[[#This Row],[Day Name]]="Sunday"),"Weekend",TRUE,"Weekday")</f>
        <v>Weekday</v>
      </c>
      <c r="R6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6916519</v>
      </c>
      <c r="S676" s="9">
        <f>(MTA_Daily_Ridership[[#This Row],[Subways: % of Comparable Pre-Pandemic Day]]-100)/100</f>
        <v>-0.28000000000000003</v>
      </c>
      <c r="T676">
        <f>MTA_Daily_Ridership[[#This Row],[Subways: Total Estimated Ridership]]/MTA_Daily_Ridership[[#This Row],[Bridges and Tunnels: Total Traffic]]</f>
        <v>4.1106346414100523</v>
      </c>
    </row>
    <row r="677" spans="1:20" x14ac:dyDescent="0.25">
      <c r="A677" s="1">
        <v>45540</v>
      </c>
      <c r="B677">
        <v>4033322</v>
      </c>
      <c r="C677">
        <v>70</v>
      </c>
      <c r="D677">
        <v>1434726</v>
      </c>
      <c r="E677">
        <v>62</v>
      </c>
      <c r="F677">
        <v>262639</v>
      </c>
      <c r="G677">
        <v>80</v>
      </c>
      <c r="H677">
        <v>220098</v>
      </c>
      <c r="I677">
        <v>76</v>
      </c>
      <c r="J677">
        <v>37475</v>
      </c>
      <c r="K677">
        <v>126</v>
      </c>
      <c r="L677">
        <v>966058</v>
      </c>
      <c r="M677">
        <v>101</v>
      </c>
      <c r="N677">
        <v>7475</v>
      </c>
      <c r="O677">
        <v>44</v>
      </c>
      <c r="P677" t="s">
        <v>22</v>
      </c>
      <c r="Q677" t="str">
        <f>_xlfn.IFS(OR(MTA_Daily_Ridership[[#This Row],[Day Name]]="Saturday",MTA_Daily_Ridership[[#This Row],[Day Name]]="Sunday"),"Weekend",TRUE,"Weekday")</f>
        <v>Weekday</v>
      </c>
      <c r="R6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6961793</v>
      </c>
      <c r="S677" s="9">
        <f>(MTA_Daily_Ridership[[#This Row],[Subways: % of Comparable Pre-Pandemic Day]]-100)/100</f>
        <v>-0.3</v>
      </c>
      <c r="T677">
        <f>MTA_Daily_Ridership[[#This Row],[Subways: Total Estimated Ridership]]/MTA_Daily_Ridership[[#This Row],[Bridges and Tunnels: Total Traffic]]</f>
        <v>4.1750308987659128</v>
      </c>
    </row>
    <row r="678" spans="1:20" x14ac:dyDescent="0.25">
      <c r="A678" s="1">
        <v>45548</v>
      </c>
      <c r="B678">
        <v>3911412</v>
      </c>
      <c r="C678">
        <v>68</v>
      </c>
      <c r="D678">
        <v>1442741</v>
      </c>
      <c r="E678">
        <v>62</v>
      </c>
      <c r="F678">
        <v>254945</v>
      </c>
      <c r="G678">
        <v>78</v>
      </c>
      <c r="H678">
        <v>219747</v>
      </c>
      <c r="I678">
        <v>76</v>
      </c>
      <c r="J678">
        <v>37297</v>
      </c>
      <c r="K678">
        <v>126</v>
      </c>
      <c r="L678">
        <v>1016290</v>
      </c>
      <c r="M678">
        <v>107</v>
      </c>
      <c r="N678">
        <v>6989</v>
      </c>
      <c r="O678">
        <v>41</v>
      </c>
      <c r="P678" t="s">
        <v>24</v>
      </c>
      <c r="Q678" t="str">
        <f>_xlfn.IFS(OR(MTA_Daily_Ridership[[#This Row],[Day Name]]="Saturday",MTA_Daily_Ridership[[#This Row],[Day Name]]="Sunday"),"Weekend",TRUE,"Weekday")</f>
        <v>Weekday</v>
      </c>
      <c r="R6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6889421</v>
      </c>
      <c r="S678" s="9">
        <f>(MTA_Daily_Ridership[[#This Row],[Subways: % of Comparable Pre-Pandemic Day]]-100)/100</f>
        <v>-0.32</v>
      </c>
      <c r="T678">
        <f>MTA_Daily_Ridership[[#This Row],[Subways: Total Estimated Ridership]]/MTA_Daily_Ridership[[#This Row],[Bridges and Tunnels: Total Traffic]]</f>
        <v>3.8487164096862116</v>
      </c>
    </row>
    <row r="679" spans="1:20" x14ac:dyDescent="0.25">
      <c r="A679" s="1">
        <v>45562</v>
      </c>
      <c r="B679">
        <v>3945383</v>
      </c>
      <c r="C679">
        <v>68</v>
      </c>
      <c r="D679">
        <v>1438524</v>
      </c>
      <c r="E679">
        <v>62</v>
      </c>
      <c r="F679">
        <v>258258</v>
      </c>
      <c r="G679">
        <v>79</v>
      </c>
      <c r="H679">
        <v>221034</v>
      </c>
      <c r="I679">
        <v>77</v>
      </c>
      <c r="J679">
        <v>35968</v>
      </c>
      <c r="K679">
        <v>121</v>
      </c>
      <c r="L679">
        <v>1010505</v>
      </c>
      <c r="M679">
        <v>106</v>
      </c>
      <c r="N679">
        <v>6992</v>
      </c>
      <c r="O679">
        <v>41</v>
      </c>
      <c r="P679" t="s">
        <v>24</v>
      </c>
      <c r="Q679" t="str">
        <f>_xlfn.IFS(OR(MTA_Daily_Ridership[[#This Row],[Day Name]]="Saturday",MTA_Daily_Ridership[[#This Row],[Day Name]]="Sunday"),"Weekend",TRUE,"Weekday")</f>
        <v>Weekday</v>
      </c>
      <c r="R6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6916664</v>
      </c>
      <c r="S679" s="9">
        <f>(MTA_Daily_Ridership[[#This Row],[Subways: % of Comparable Pre-Pandemic Day]]-100)/100</f>
        <v>-0.32</v>
      </c>
      <c r="T679">
        <f>MTA_Daily_Ridership[[#This Row],[Subways: Total Estimated Ridership]]/MTA_Daily_Ridership[[#This Row],[Bridges and Tunnels: Total Traffic]]</f>
        <v>3.9043676181711127</v>
      </c>
    </row>
    <row r="680" spans="1:20" x14ac:dyDescent="0.25">
      <c r="A680" s="1">
        <v>45563</v>
      </c>
      <c r="B680">
        <v>2557982</v>
      </c>
      <c r="C680">
        <v>79</v>
      </c>
      <c r="D680">
        <v>863284</v>
      </c>
      <c r="E680">
        <v>62</v>
      </c>
      <c r="F680">
        <v>134408</v>
      </c>
      <c r="G680">
        <v>114</v>
      </c>
      <c r="H680">
        <v>132177</v>
      </c>
      <c r="I680">
        <v>87</v>
      </c>
      <c r="J680">
        <v>22142</v>
      </c>
      <c r="K680">
        <v>129</v>
      </c>
      <c r="L680">
        <v>922085</v>
      </c>
      <c r="M680">
        <v>97</v>
      </c>
      <c r="N680">
        <v>2928</v>
      </c>
      <c r="O680">
        <v>71</v>
      </c>
      <c r="P680" t="s">
        <v>26</v>
      </c>
      <c r="Q680" t="str">
        <f>_xlfn.IFS(OR(MTA_Daily_Ridership[[#This Row],[Day Name]]="Saturday",MTA_Daily_Ridership[[#This Row],[Day Name]]="Sunday"),"Weekend",TRUE,"Weekday")</f>
        <v>Weekend</v>
      </c>
      <c r="R6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4635006</v>
      </c>
      <c r="S680" s="9">
        <f>(MTA_Daily_Ridership[[#This Row],[Subways: % of Comparable Pre-Pandemic Day]]-100)/100</f>
        <v>-0.21</v>
      </c>
      <c r="T680">
        <f>MTA_Daily_Ridership[[#This Row],[Subways: Total Estimated Ridership]]/MTA_Daily_Ridership[[#This Row],[Bridges and Tunnels: Total Traffic]]</f>
        <v>2.774128198593405</v>
      </c>
    </row>
    <row r="681" spans="1:20" x14ac:dyDescent="0.25">
      <c r="A681" s="1">
        <v>44339</v>
      </c>
      <c r="B681">
        <v>1268928</v>
      </c>
      <c r="C681">
        <v>53</v>
      </c>
      <c r="D681">
        <v>645466</v>
      </c>
      <c r="E681">
        <v>67</v>
      </c>
      <c r="F681">
        <v>58005</v>
      </c>
      <c r="G681">
        <v>59</v>
      </c>
      <c r="H681">
        <v>40613</v>
      </c>
      <c r="I681">
        <v>39</v>
      </c>
      <c r="J681">
        <v>11765</v>
      </c>
      <c r="K681">
        <v>69</v>
      </c>
      <c r="L681">
        <v>885740</v>
      </c>
      <c r="M681">
        <v>104</v>
      </c>
      <c r="N681">
        <v>1358</v>
      </c>
      <c r="O681">
        <v>39</v>
      </c>
      <c r="P681" t="s">
        <v>27</v>
      </c>
      <c r="Q681" t="str">
        <f>_xlfn.IFS(OR(MTA_Daily_Ridership[[#This Row],[Day Name]]="Saturday",MTA_Daily_Ridership[[#This Row],[Day Name]]="Sunday"),"Weekend",TRUE,"Weekday")</f>
        <v>Weekend</v>
      </c>
      <c r="R6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2911875</v>
      </c>
      <c r="S681" s="9">
        <f>(MTA_Daily_Ridership[[#This Row],[Subways: % of Comparable Pre-Pandemic Day]]-100)/100</f>
        <v>-0.47</v>
      </c>
      <c r="T681">
        <f>MTA_Daily_Ridership[[#This Row],[Subways: Total Estimated Ridership]]/MTA_Daily_Ridership[[#This Row],[Bridges and Tunnels: Total Traffic]]</f>
        <v>1.4326190529952356</v>
      </c>
    </row>
    <row r="682" spans="1:20" x14ac:dyDescent="0.25">
      <c r="A682" s="1">
        <v>44445</v>
      </c>
      <c r="B682">
        <v>1521388</v>
      </c>
      <c r="C682">
        <v>60</v>
      </c>
      <c r="D682">
        <v>733947</v>
      </c>
      <c r="E682">
        <v>67</v>
      </c>
      <c r="F682">
        <v>77906</v>
      </c>
      <c r="G682">
        <v>79</v>
      </c>
      <c r="H682">
        <v>51338</v>
      </c>
      <c r="I682">
        <v>49</v>
      </c>
      <c r="J682">
        <v>10077</v>
      </c>
      <c r="K682">
        <v>59</v>
      </c>
      <c r="L682">
        <v>812884</v>
      </c>
      <c r="M682">
        <v>92</v>
      </c>
      <c r="N682">
        <v>1966</v>
      </c>
      <c r="O682">
        <v>67</v>
      </c>
      <c r="P682" t="s">
        <v>25</v>
      </c>
      <c r="Q682" t="str">
        <f>_xlfn.IFS(OR(MTA_Daily_Ridership[[#This Row],[Day Name]]="Saturday",MTA_Daily_Ridership[[#This Row],[Day Name]]="Sunday"),"Weekend",TRUE,"Weekday")</f>
        <v>Weekday</v>
      </c>
      <c r="R6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3209506</v>
      </c>
      <c r="S682" s="9">
        <f>(MTA_Daily_Ridership[[#This Row],[Subways: % of Comparable Pre-Pandemic Day]]-100)/100</f>
        <v>-0.4</v>
      </c>
      <c r="T682">
        <f>MTA_Daily_Ridership[[#This Row],[Subways: Total Estimated Ridership]]/MTA_Daily_Ridership[[#This Row],[Bridges and Tunnels: Total Traffic]]</f>
        <v>1.8715929948184489</v>
      </c>
    </row>
    <row r="683" spans="1:20" x14ac:dyDescent="0.25">
      <c r="A683" s="1">
        <v>44472</v>
      </c>
      <c r="B683">
        <v>1575738</v>
      </c>
      <c r="C683">
        <v>64</v>
      </c>
      <c r="D683">
        <v>673253</v>
      </c>
      <c r="E683">
        <v>67</v>
      </c>
      <c r="F683">
        <v>74851</v>
      </c>
      <c r="G683">
        <v>82</v>
      </c>
      <c r="H683">
        <v>66758</v>
      </c>
      <c r="I683">
        <v>63</v>
      </c>
      <c r="J683">
        <v>12936</v>
      </c>
      <c r="K683">
        <v>70</v>
      </c>
      <c r="L683">
        <v>887540</v>
      </c>
      <c r="M683">
        <v>105</v>
      </c>
      <c r="N683">
        <v>1904</v>
      </c>
      <c r="O683">
        <v>50</v>
      </c>
      <c r="P683" t="s">
        <v>27</v>
      </c>
      <c r="Q683" t="str">
        <f>_xlfn.IFS(OR(MTA_Daily_Ridership[[#This Row],[Day Name]]="Saturday",MTA_Daily_Ridership[[#This Row],[Day Name]]="Sunday"),"Weekend",TRUE,"Weekday")</f>
        <v>Weekend</v>
      </c>
      <c r="R6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3292980</v>
      </c>
      <c r="S683" s="9">
        <f>(MTA_Daily_Ridership[[#This Row],[Subways: % of Comparable Pre-Pandemic Day]]-100)/100</f>
        <v>-0.36</v>
      </c>
      <c r="T683">
        <f>MTA_Daily_Ridership[[#This Row],[Subways: Total Estimated Ridership]]/MTA_Daily_Ridership[[#This Row],[Bridges and Tunnels: Total Traffic]]</f>
        <v>1.7753994186177524</v>
      </c>
    </row>
    <row r="684" spans="1:20" x14ac:dyDescent="0.25">
      <c r="A684" s="1">
        <v>44474</v>
      </c>
      <c r="B684">
        <v>3091160</v>
      </c>
      <c r="C684">
        <v>54</v>
      </c>
      <c r="D684">
        <v>1499767</v>
      </c>
      <c r="E684">
        <v>67</v>
      </c>
      <c r="F684">
        <v>150226</v>
      </c>
      <c r="G684">
        <v>48</v>
      </c>
      <c r="H684">
        <v>124670</v>
      </c>
      <c r="I684">
        <v>43</v>
      </c>
      <c r="J684">
        <v>23644</v>
      </c>
      <c r="K684">
        <v>79</v>
      </c>
      <c r="L684">
        <v>887129</v>
      </c>
      <c r="M684">
        <v>96</v>
      </c>
      <c r="N684">
        <v>7027</v>
      </c>
      <c r="O684">
        <v>39</v>
      </c>
      <c r="P684" t="s">
        <v>23</v>
      </c>
      <c r="Q684" t="str">
        <f>_xlfn.IFS(OR(MTA_Daily_Ridership[[#This Row],[Day Name]]="Saturday",MTA_Daily_Ridership[[#This Row],[Day Name]]="Sunday"),"Weekend",TRUE,"Weekday")</f>
        <v>Weekday</v>
      </c>
      <c r="R6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5783623</v>
      </c>
      <c r="S684" s="9">
        <f>(MTA_Daily_Ridership[[#This Row],[Subways: % of Comparable Pre-Pandemic Day]]-100)/100</f>
        <v>-0.46</v>
      </c>
      <c r="T684">
        <f>MTA_Daily_Ridership[[#This Row],[Subways: Total Estimated Ridership]]/MTA_Daily_Ridership[[#This Row],[Bridges and Tunnels: Total Traffic]]</f>
        <v>3.4844537829334854</v>
      </c>
    </row>
    <row r="685" spans="1:20" x14ac:dyDescent="0.25">
      <c r="A685" s="1">
        <v>44481</v>
      </c>
      <c r="B685">
        <v>3102879</v>
      </c>
      <c r="C685">
        <v>54</v>
      </c>
      <c r="D685">
        <v>1514608</v>
      </c>
      <c r="E685">
        <v>67</v>
      </c>
      <c r="F685">
        <v>154602</v>
      </c>
      <c r="G685">
        <v>49</v>
      </c>
      <c r="H685">
        <v>128194</v>
      </c>
      <c r="I685">
        <v>44</v>
      </c>
      <c r="J685">
        <v>23848</v>
      </c>
      <c r="K685">
        <v>80</v>
      </c>
      <c r="L685">
        <v>910639</v>
      </c>
      <c r="M685">
        <v>98</v>
      </c>
      <c r="N685">
        <v>7292</v>
      </c>
      <c r="O685">
        <v>41</v>
      </c>
      <c r="P685" t="s">
        <v>23</v>
      </c>
      <c r="Q685" t="str">
        <f>_xlfn.IFS(OR(MTA_Daily_Ridership[[#This Row],[Day Name]]="Saturday",MTA_Daily_Ridership[[#This Row],[Day Name]]="Sunday"),"Weekend",TRUE,"Weekday")</f>
        <v>Weekday</v>
      </c>
      <c r="R6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5842062</v>
      </c>
      <c r="S685" s="9">
        <f>(MTA_Daily_Ridership[[#This Row],[Subways: % of Comparable Pre-Pandemic Day]]-100)/100</f>
        <v>-0.46</v>
      </c>
      <c r="T685">
        <f>MTA_Daily_Ridership[[#This Row],[Subways: Total Estimated Ridership]]/MTA_Daily_Ridership[[#This Row],[Bridges and Tunnels: Total Traffic]]</f>
        <v>3.4073644989946619</v>
      </c>
    </row>
    <row r="686" spans="1:20" x14ac:dyDescent="0.25">
      <c r="A686" s="1">
        <v>44482</v>
      </c>
      <c r="B686">
        <v>3157457</v>
      </c>
      <c r="C686">
        <v>55</v>
      </c>
      <c r="D686">
        <v>1511356</v>
      </c>
      <c r="E686">
        <v>67</v>
      </c>
      <c r="F686">
        <v>151319</v>
      </c>
      <c r="G686">
        <v>48</v>
      </c>
      <c r="H686">
        <v>124790</v>
      </c>
      <c r="I686">
        <v>43</v>
      </c>
      <c r="J686">
        <v>24396</v>
      </c>
      <c r="K686">
        <v>82</v>
      </c>
      <c r="L686">
        <v>907632</v>
      </c>
      <c r="M686">
        <v>98</v>
      </c>
      <c r="N686">
        <v>7198</v>
      </c>
      <c r="O686">
        <v>40</v>
      </c>
      <c r="P686" t="s">
        <v>21</v>
      </c>
      <c r="Q686" t="str">
        <f>_xlfn.IFS(OR(MTA_Daily_Ridership[[#This Row],[Day Name]]="Saturday",MTA_Daily_Ridership[[#This Row],[Day Name]]="Sunday"),"Weekend",TRUE,"Weekday")</f>
        <v>Weekday</v>
      </c>
      <c r="R6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5884148</v>
      </c>
      <c r="S686" s="9">
        <f>(MTA_Daily_Ridership[[#This Row],[Subways: % of Comparable Pre-Pandemic Day]]-100)/100</f>
        <v>-0.45</v>
      </c>
      <c r="T686">
        <f>MTA_Daily_Ridership[[#This Row],[Subways: Total Estimated Ridership]]/MTA_Daily_Ridership[[#This Row],[Bridges and Tunnels: Total Traffic]]</f>
        <v>3.4787854548980204</v>
      </c>
    </row>
    <row r="687" spans="1:20" x14ac:dyDescent="0.25">
      <c r="A687" s="1">
        <v>44488</v>
      </c>
      <c r="B687">
        <v>3178208</v>
      </c>
      <c r="C687">
        <v>55</v>
      </c>
      <c r="D687">
        <v>1510722</v>
      </c>
      <c r="E687">
        <v>67</v>
      </c>
      <c r="F687">
        <v>153382</v>
      </c>
      <c r="G687">
        <v>49</v>
      </c>
      <c r="H687">
        <v>129993</v>
      </c>
      <c r="I687">
        <v>45</v>
      </c>
      <c r="J687">
        <v>23403</v>
      </c>
      <c r="K687">
        <v>79</v>
      </c>
      <c r="L687">
        <v>899389</v>
      </c>
      <c r="M687">
        <v>97</v>
      </c>
      <c r="N687">
        <v>7250</v>
      </c>
      <c r="O687">
        <v>41</v>
      </c>
      <c r="P687" t="s">
        <v>23</v>
      </c>
      <c r="Q687" t="str">
        <f>_xlfn.IFS(OR(MTA_Daily_Ridership[[#This Row],[Day Name]]="Saturday",MTA_Daily_Ridership[[#This Row],[Day Name]]="Sunday"),"Weekend",TRUE,"Weekday")</f>
        <v>Weekday</v>
      </c>
      <c r="R6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5902347</v>
      </c>
      <c r="S687" s="9">
        <f>(MTA_Daily_Ridership[[#This Row],[Subways: % of Comparable Pre-Pandemic Day]]-100)/100</f>
        <v>-0.45</v>
      </c>
      <c r="T687">
        <f>MTA_Daily_Ridership[[#This Row],[Subways: Total Estimated Ridership]]/MTA_Daily_Ridership[[#This Row],[Bridges and Tunnels: Total Traffic]]</f>
        <v>3.5337412398861896</v>
      </c>
    </row>
    <row r="688" spans="1:20" x14ac:dyDescent="0.25">
      <c r="A688" s="1">
        <v>44496</v>
      </c>
      <c r="B688">
        <v>3300580</v>
      </c>
      <c r="C688">
        <v>57</v>
      </c>
      <c r="D688">
        <v>1503535</v>
      </c>
      <c r="E688">
        <v>67</v>
      </c>
      <c r="F688">
        <v>155865</v>
      </c>
      <c r="G688">
        <v>50</v>
      </c>
      <c r="H688">
        <v>129881</v>
      </c>
      <c r="I688">
        <v>45</v>
      </c>
      <c r="J688">
        <v>24144</v>
      </c>
      <c r="K688">
        <v>81</v>
      </c>
      <c r="L688">
        <v>914494</v>
      </c>
      <c r="M688">
        <v>99</v>
      </c>
      <c r="N688">
        <v>7054</v>
      </c>
      <c r="O688">
        <v>40</v>
      </c>
      <c r="P688" t="s">
        <v>21</v>
      </c>
      <c r="Q688" t="str">
        <f>_xlfn.IFS(OR(MTA_Daily_Ridership[[#This Row],[Day Name]]="Saturday",MTA_Daily_Ridership[[#This Row],[Day Name]]="Sunday"),"Weekend",TRUE,"Weekday")</f>
        <v>Weekday</v>
      </c>
      <c r="R6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6035553</v>
      </c>
      <c r="S688" s="9">
        <f>(MTA_Daily_Ridership[[#This Row],[Subways: % of Comparable Pre-Pandemic Day]]-100)/100</f>
        <v>-0.43</v>
      </c>
      <c r="T688">
        <f>MTA_Daily_Ridership[[#This Row],[Subways: Total Estimated Ridership]]/MTA_Daily_Ridership[[#This Row],[Bridges and Tunnels: Total Traffic]]</f>
        <v>3.6091871570507843</v>
      </c>
    </row>
    <row r="689" spans="1:20" x14ac:dyDescent="0.25">
      <c r="A689" s="1">
        <v>44497</v>
      </c>
      <c r="B689">
        <v>3365971</v>
      </c>
      <c r="C689">
        <v>59</v>
      </c>
      <c r="D689">
        <v>1515489</v>
      </c>
      <c r="E689">
        <v>67</v>
      </c>
      <c r="F689">
        <v>159574</v>
      </c>
      <c r="G689">
        <v>51</v>
      </c>
      <c r="H689">
        <v>132170</v>
      </c>
      <c r="I689">
        <v>45</v>
      </c>
      <c r="J689">
        <v>24814</v>
      </c>
      <c r="K689">
        <v>83</v>
      </c>
      <c r="L689">
        <v>959835</v>
      </c>
      <c r="M689">
        <v>103</v>
      </c>
      <c r="N689">
        <v>7605</v>
      </c>
      <c r="O689">
        <v>43</v>
      </c>
      <c r="P689" t="s">
        <v>22</v>
      </c>
      <c r="Q689" t="str">
        <f>_xlfn.IFS(OR(MTA_Daily_Ridership[[#This Row],[Day Name]]="Saturday",MTA_Daily_Ridership[[#This Row],[Day Name]]="Sunday"),"Weekend",TRUE,"Weekday")</f>
        <v>Weekday</v>
      </c>
      <c r="R6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6165458</v>
      </c>
      <c r="S689" s="9">
        <f>(MTA_Daily_Ridership[[#This Row],[Subways: % of Comparable Pre-Pandemic Day]]-100)/100</f>
        <v>-0.41</v>
      </c>
      <c r="T689">
        <f>MTA_Daily_Ridership[[#This Row],[Subways: Total Estimated Ridership]]/MTA_Daily_Ridership[[#This Row],[Bridges and Tunnels: Total Traffic]]</f>
        <v>3.5068225267884583</v>
      </c>
    </row>
    <row r="690" spans="1:20" x14ac:dyDescent="0.25">
      <c r="A690" s="1">
        <v>44505</v>
      </c>
      <c r="B690">
        <v>3293438</v>
      </c>
      <c r="C690">
        <v>58</v>
      </c>
      <c r="D690">
        <v>1457014</v>
      </c>
      <c r="E690">
        <v>67</v>
      </c>
      <c r="F690">
        <v>150227</v>
      </c>
      <c r="G690">
        <v>46</v>
      </c>
      <c r="H690">
        <v>121824</v>
      </c>
      <c r="I690">
        <v>43</v>
      </c>
      <c r="J690">
        <v>23009</v>
      </c>
      <c r="K690">
        <v>74</v>
      </c>
      <c r="L690">
        <v>966007</v>
      </c>
      <c r="M690">
        <v>102</v>
      </c>
      <c r="N690">
        <v>6769</v>
      </c>
      <c r="O690">
        <v>40</v>
      </c>
      <c r="P690" t="s">
        <v>24</v>
      </c>
      <c r="Q690" t="str">
        <f>_xlfn.IFS(OR(MTA_Daily_Ridership[[#This Row],[Day Name]]="Saturday",MTA_Daily_Ridership[[#This Row],[Day Name]]="Sunday"),"Weekend",TRUE,"Weekday")</f>
        <v>Weekday</v>
      </c>
      <c r="R6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6018288</v>
      </c>
      <c r="S690" s="9">
        <f>(MTA_Daily_Ridership[[#This Row],[Subways: % of Comparable Pre-Pandemic Day]]-100)/100</f>
        <v>-0.42</v>
      </c>
      <c r="T690">
        <f>MTA_Daily_Ridership[[#This Row],[Subways: Total Estimated Ridership]]/MTA_Daily_Ridership[[#This Row],[Bridges and Tunnels: Total Traffic]]</f>
        <v>3.4093314023604382</v>
      </c>
    </row>
    <row r="691" spans="1:20" x14ac:dyDescent="0.25">
      <c r="A691" s="1">
        <v>44508</v>
      </c>
      <c r="B691">
        <v>3065533</v>
      </c>
      <c r="C691">
        <v>54</v>
      </c>
      <c r="D691">
        <v>1461178</v>
      </c>
      <c r="E691">
        <v>67</v>
      </c>
      <c r="F691">
        <v>159723</v>
      </c>
      <c r="G691">
        <v>49</v>
      </c>
      <c r="H691">
        <v>131127</v>
      </c>
      <c r="I691">
        <v>46</v>
      </c>
      <c r="J691">
        <v>22136</v>
      </c>
      <c r="K691">
        <v>71</v>
      </c>
      <c r="L691">
        <v>889544</v>
      </c>
      <c r="M691">
        <v>94</v>
      </c>
      <c r="N691">
        <v>6921</v>
      </c>
      <c r="O691">
        <v>41</v>
      </c>
      <c r="P691" t="s">
        <v>25</v>
      </c>
      <c r="Q691" t="str">
        <f>_xlfn.IFS(OR(MTA_Daily_Ridership[[#This Row],[Day Name]]="Saturday",MTA_Daily_Ridership[[#This Row],[Day Name]]="Sunday"),"Weekend",TRUE,"Weekday")</f>
        <v>Weekday</v>
      </c>
      <c r="R6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5736162</v>
      </c>
      <c r="S691" s="9">
        <f>(MTA_Daily_Ridership[[#This Row],[Subways: % of Comparable Pre-Pandemic Day]]-100)/100</f>
        <v>-0.46</v>
      </c>
      <c r="T691">
        <f>MTA_Daily_Ridership[[#This Row],[Subways: Total Estimated Ridership]]/MTA_Daily_Ridership[[#This Row],[Bridges and Tunnels: Total Traffic]]</f>
        <v>3.4461847868121196</v>
      </c>
    </row>
    <row r="692" spans="1:20" x14ac:dyDescent="0.25">
      <c r="A692" s="1">
        <v>44543</v>
      </c>
      <c r="B692">
        <v>3120850</v>
      </c>
      <c r="C692">
        <v>58</v>
      </c>
      <c r="D692">
        <v>1333718</v>
      </c>
      <c r="E692">
        <v>67</v>
      </c>
      <c r="F692">
        <v>153387</v>
      </c>
      <c r="G692">
        <v>49</v>
      </c>
      <c r="H692">
        <v>129698</v>
      </c>
      <c r="I692">
        <v>46</v>
      </c>
      <c r="J692">
        <v>21617</v>
      </c>
      <c r="K692">
        <v>74</v>
      </c>
      <c r="L692">
        <v>874293</v>
      </c>
      <c r="M692">
        <v>99</v>
      </c>
      <c r="N692">
        <v>6769</v>
      </c>
      <c r="O692">
        <v>43</v>
      </c>
      <c r="P692" t="s">
        <v>25</v>
      </c>
      <c r="Q692" t="str">
        <f>_xlfn.IFS(OR(MTA_Daily_Ridership[[#This Row],[Day Name]]="Saturday",MTA_Daily_Ridership[[#This Row],[Day Name]]="Sunday"),"Weekend",TRUE,"Weekday")</f>
        <v>Weekday</v>
      </c>
      <c r="R6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5640332</v>
      </c>
      <c r="S692" s="9">
        <f>(MTA_Daily_Ridership[[#This Row],[Subways: % of Comparable Pre-Pandemic Day]]-100)/100</f>
        <v>-0.42</v>
      </c>
      <c r="T692">
        <f>MTA_Daily_Ridership[[#This Row],[Subways: Total Estimated Ridership]]/MTA_Daily_Ridership[[#This Row],[Bridges and Tunnels: Total Traffic]]</f>
        <v>3.5695699267865577</v>
      </c>
    </row>
    <row r="693" spans="1:20" x14ac:dyDescent="0.25">
      <c r="A693" s="1">
        <v>44661</v>
      </c>
      <c r="B693">
        <v>1707748</v>
      </c>
      <c r="C693">
        <v>70</v>
      </c>
      <c r="D693">
        <v>667662</v>
      </c>
      <c r="E693">
        <v>67</v>
      </c>
      <c r="F693">
        <v>63204</v>
      </c>
      <c r="G693">
        <v>69</v>
      </c>
      <c r="H693">
        <v>66112</v>
      </c>
      <c r="I693">
        <v>64</v>
      </c>
      <c r="J693">
        <v>13935</v>
      </c>
      <c r="K693">
        <v>75</v>
      </c>
      <c r="L693">
        <v>850153</v>
      </c>
      <c r="M693">
        <v>98</v>
      </c>
      <c r="N693">
        <v>13</v>
      </c>
      <c r="O693">
        <v>0</v>
      </c>
      <c r="P693" t="s">
        <v>27</v>
      </c>
      <c r="Q693" t="str">
        <f>_xlfn.IFS(OR(MTA_Daily_Ridership[[#This Row],[Day Name]]="Saturday",MTA_Daily_Ridership[[#This Row],[Day Name]]="Sunday"),"Weekend",TRUE,"Weekday")</f>
        <v>Weekend</v>
      </c>
      <c r="R6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3368827</v>
      </c>
      <c r="S693" s="9">
        <f>(MTA_Daily_Ridership[[#This Row],[Subways: % of Comparable Pre-Pandemic Day]]-100)/100</f>
        <v>-0.3</v>
      </c>
      <c r="T693">
        <f>MTA_Daily_Ridership[[#This Row],[Subways: Total Estimated Ridership]]/MTA_Daily_Ridership[[#This Row],[Bridges and Tunnels: Total Traffic]]</f>
        <v>2.0087537184483262</v>
      </c>
    </row>
    <row r="694" spans="1:20" x14ac:dyDescent="0.25">
      <c r="A694" s="1">
        <v>44679</v>
      </c>
      <c r="B694">
        <v>3404938</v>
      </c>
      <c r="C694">
        <v>61</v>
      </c>
      <c r="D694">
        <v>1468093</v>
      </c>
      <c r="E694">
        <v>67</v>
      </c>
      <c r="F694">
        <v>167300</v>
      </c>
      <c r="G694">
        <v>54</v>
      </c>
      <c r="H694">
        <v>146321</v>
      </c>
      <c r="I694">
        <v>51</v>
      </c>
      <c r="J694">
        <v>24321</v>
      </c>
      <c r="K694">
        <v>84</v>
      </c>
      <c r="L694">
        <v>968651</v>
      </c>
      <c r="M694">
        <v>103</v>
      </c>
      <c r="N694">
        <v>6765</v>
      </c>
      <c r="O694">
        <v>42</v>
      </c>
      <c r="P694" t="s">
        <v>22</v>
      </c>
      <c r="Q694" t="str">
        <f>_xlfn.IFS(OR(MTA_Daily_Ridership[[#This Row],[Day Name]]="Saturday",MTA_Daily_Ridership[[#This Row],[Day Name]]="Sunday"),"Weekend",TRUE,"Weekday")</f>
        <v>Weekday</v>
      </c>
      <c r="R6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6186389</v>
      </c>
      <c r="S694" s="9">
        <f>(MTA_Daily_Ridership[[#This Row],[Subways: % of Comparable Pre-Pandemic Day]]-100)/100</f>
        <v>-0.39</v>
      </c>
      <c r="T694">
        <f>MTA_Daily_Ridership[[#This Row],[Subways: Total Estimated Ridership]]/MTA_Daily_Ridership[[#This Row],[Bridges and Tunnels: Total Traffic]]</f>
        <v>3.5151339336871588</v>
      </c>
    </row>
    <row r="695" spans="1:20" x14ac:dyDescent="0.25">
      <c r="A695" s="1">
        <v>44686</v>
      </c>
      <c r="B695">
        <v>3502522</v>
      </c>
      <c r="C695">
        <v>61</v>
      </c>
      <c r="D695">
        <v>1523580</v>
      </c>
      <c r="E695">
        <v>67</v>
      </c>
      <c r="F695">
        <v>174640</v>
      </c>
      <c r="G695">
        <v>55</v>
      </c>
      <c r="H695">
        <v>150087</v>
      </c>
      <c r="I695">
        <v>52</v>
      </c>
      <c r="J695">
        <v>25903</v>
      </c>
      <c r="K695">
        <v>88</v>
      </c>
      <c r="L695">
        <v>982930</v>
      </c>
      <c r="M695">
        <v>102</v>
      </c>
      <c r="N695">
        <v>7061</v>
      </c>
      <c r="O695">
        <v>41</v>
      </c>
      <c r="P695" t="s">
        <v>22</v>
      </c>
      <c r="Q695" t="str">
        <f>_xlfn.IFS(OR(MTA_Daily_Ridership[[#This Row],[Day Name]]="Saturday",MTA_Daily_Ridership[[#This Row],[Day Name]]="Sunday"),"Weekend",TRUE,"Weekday")</f>
        <v>Weekday</v>
      </c>
      <c r="R6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6366723</v>
      </c>
      <c r="S695" s="9">
        <f>(MTA_Daily_Ridership[[#This Row],[Subways: % of Comparable Pre-Pandemic Day]]-100)/100</f>
        <v>-0.39</v>
      </c>
      <c r="T695">
        <f>MTA_Daily_Ridership[[#This Row],[Subways: Total Estimated Ridership]]/MTA_Daily_Ridership[[#This Row],[Bridges and Tunnels: Total Traffic]]</f>
        <v>3.5633483564445076</v>
      </c>
    </row>
    <row r="696" spans="1:20" x14ac:dyDescent="0.25">
      <c r="A696" s="1">
        <v>44692</v>
      </c>
      <c r="B696">
        <v>3440378</v>
      </c>
      <c r="C696">
        <v>60</v>
      </c>
      <c r="D696">
        <v>1514922</v>
      </c>
      <c r="E696">
        <v>67</v>
      </c>
      <c r="F696">
        <v>178061</v>
      </c>
      <c r="G696">
        <v>56</v>
      </c>
      <c r="H696">
        <v>156792</v>
      </c>
      <c r="I696">
        <v>55</v>
      </c>
      <c r="J696">
        <v>25548</v>
      </c>
      <c r="K696">
        <v>87</v>
      </c>
      <c r="L696">
        <v>948266</v>
      </c>
      <c r="M696">
        <v>99</v>
      </c>
      <c r="N696">
        <v>7159</v>
      </c>
      <c r="O696">
        <v>41</v>
      </c>
      <c r="P696" t="s">
        <v>21</v>
      </c>
      <c r="Q696" t="str">
        <f>_xlfn.IFS(OR(MTA_Daily_Ridership[[#This Row],[Day Name]]="Saturday",MTA_Daily_Ridership[[#This Row],[Day Name]]="Sunday"),"Weekend",TRUE,"Weekday")</f>
        <v>Weekday</v>
      </c>
      <c r="R6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6271126</v>
      </c>
      <c r="S696" s="9">
        <f>(MTA_Daily_Ridership[[#This Row],[Subways: % of Comparable Pre-Pandemic Day]]-100)/100</f>
        <v>-0.4</v>
      </c>
      <c r="T696">
        <f>MTA_Daily_Ridership[[#This Row],[Subways: Total Estimated Ridership]]/MTA_Daily_Ridership[[#This Row],[Bridges and Tunnels: Total Traffic]]</f>
        <v>3.6280727137744049</v>
      </c>
    </row>
    <row r="697" spans="1:20" x14ac:dyDescent="0.25">
      <c r="A697" s="1">
        <v>44698</v>
      </c>
      <c r="B697">
        <v>3536021</v>
      </c>
      <c r="C697">
        <v>62</v>
      </c>
      <c r="D697">
        <v>1519740</v>
      </c>
      <c r="E697">
        <v>67</v>
      </c>
      <c r="F697">
        <v>182683</v>
      </c>
      <c r="G697">
        <v>57</v>
      </c>
      <c r="H697">
        <v>162082</v>
      </c>
      <c r="I697">
        <v>57</v>
      </c>
      <c r="J697">
        <v>24353</v>
      </c>
      <c r="K697">
        <v>83</v>
      </c>
      <c r="L697">
        <v>951399</v>
      </c>
      <c r="M697">
        <v>99</v>
      </c>
      <c r="N697">
        <v>7259</v>
      </c>
      <c r="O697">
        <v>42</v>
      </c>
      <c r="P697" t="s">
        <v>23</v>
      </c>
      <c r="Q697" t="str">
        <f>_xlfn.IFS(OR(MTA_Daily_Ridership[[#This Row],[Day Name]]="Saturday",MTA_Daily_Ridership[[#This Row],[Day Name]]="Sunday"),"Weekend",TRUE,"Weekday")</f>
        <v>Weekday</v>
      </c>
      <c r="R6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6383537</v>
      </c>
      <c r="S697" s="9">
        <f>(MTA_Daily_Ridership[[#This Row],[Subways: % of Comparable Pre-Pandemic Day]]-100)/100</f>
        <v>-0.38</v>
      </c>
      <c r="T697">
        <f>MTA_Daily_Ridership[[#This Row],[Subways: Total Estimated Ridership]]/MTA_Daily_Ridership[[#This Row],[Bridges and Tunnels: Total Traffic]]</f>
        <v>3.7166541062162142</v>
      </c>
    </row>
    <row r="698" spans="1:20" x14ac:dyDescent="0.25">
      <c r="A698" s="1">
        <v>44714</v>
      </c>
      <c r="B698">
        <v>3351902</v>
      </c>
      <c r="C698">
        <v>60</v>
      </c>
      <c r="D698">
        <v>1433303</v>
      </c>
      <c r="E698">
        <v>67</v>
      </c>
      <c r="F698">
        <v>170537</v>
      </c>
      <c r="G698">
        <v>51</v>
      </c>
      <c r="H698">
        <v>151492</v>
      </c>
      <c r="I698">
        <v>51</v>
      </c>
      <c r="J698">
        <v>24764</v>
      </c>
      <c r="K698">
        <v>85</v>
      </c>
      <c r="L698">
        <v>959324</v>
      </c>
      <c r="M698">
        <v>98</v>
      </c>
      <c r="N698">
        <v>6783</v>
      </c>
      <c r="O698">
        <v>42</v>
      </c>
      <c r="P698" t="s">
        <v>22</v>
      </c>
      <c r="Q698" t="str">
        <f>_xlfn.IFS(OR(MTA_Daily_Ridership[[#This Row],[Day Name]]="Saturday",MTA_Daily_Ridership[[#This Row],[Day Name]]="Sunday"),"Weekend",TRUE,"Weekday")</f>
        <v>Weekday</v>
      </c>
      <c r="R6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6098105</v>
      </c>
      <c r="S698" s="9">
        <f>(MTA_Daily_Ridership[[#This Row],[Subways: % of Comparable Pre-Pandemic Day]]-100)/100</f>
        <v>-0.4</v>
      </c>
      <c r="T698">
        <f>MTA_Daily_Ridership[[#This Row],[Subways: Total Estimated Ridership]]/MTA_Daily_Ridership[[#This Row],[Bridges and Tunnels: Total Traffic]]</f>
        <v>3.4940249592421329</v>
      </c>
    </row>
    <row r="699" spans="1:20" x14ac:dyDescent="0.25">
      <c r="A699" s="1">
        <v>44715</v>
      </c>
      <c r="B699">
        <v>3283271</v>
      </c>
      <c r="C699">
        <v>59</v>
      </c>
      <c r="D699">
        <v>1431042</v>
      </c>
      <c r="E699">
        <v>67</v>
      </c>
      <c r="F699">
        <v>174500</v>
      </c>
      <c r="G699">
        <v>52</v>
      </c>
      <c r="H699">
        <v>153744</v>
      </c>
      <c r="I699">
        <v>52</v>
      </c>
      <c r="J699">
        <v>24838</v>
      </c>
      <c r="K699">
        <v>85</v>
      </c>
      <c r="L699">
        <v>1002106</v>
      </c>
      <c r="M699">
        <v>102</v>
      </c>
      <c r="N699">
        <v>6178</v>
      </c>
      <c r="O699">
        <v>38</v>
      </c>
      <c r="P699" t="s">
        <v>24</v>
      </c>
      <c r="Q699" t="str">
        <f>_xlfn.IFS(OR(MTA_Daily_Ridership[[#This Row],[Day Name]]="Saturday",MTA_Daily_Ridership[[#This Row],[Day Name]]="Sunday"),"Weekend",TRUE,"Weekday")</f>
        <v>Weekday</v>
      </c>
      <c r="R6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6075679</v>
      </c>
      <c r="S699" s="9">
        <f>(MTA_Daily_Ridership[[#This Row],[Subways: % of Comparable Pre-Pandemic Day]]-100)/100</f>
        <v>-0.41</v>
      </c>
      <c r="T699">
        <f>MTA_Daily_Ridership[[#This Row],[Subways: Total Estimated Ridership]]/MTA_Daily_Ridership[[#This Row],[Bridges and Tunnels: Total Traffic]]</f>
        <v>3.2763709627524435</v>
      </c>
    </row>
    <row r="700" spans="1:20" x14ac:dyDescent="0.25">
      <c r="A700" s="1">
        <v>44719</v>
      </c>
      <c r="B700">
        <v>3392224</v>
      </c>
      <c r="C700">
        <v>60</v>
      </c>
      <c r="D700">
        <v>1440940</v>
      </c>
      <c r="E700">
        <v>67</v>
      </c>
      <c r="F700">
        <v>185736</v>
      </c>
      <c r="G700">
        <v>56</v>
      </c>
      <c r="H700">
        <v>163756</v>
      </c>
      <c r="I700">
        <v>55</v>
      </c>
      <c r="J700">
        <v>25256</v>
      </c>
      <c r="K700">
        <v>86</v>
      </c>
      <c r="L700">
        <v>940766</v>
      </c>
      <c r="M700">
        <v>96</v>
      </c>
      <c r="N700">
        <v>7169</v>
      </c>
      <c r="O700">
        <v>44</v>
      </c>
      <c r="P700" t="s">
        <v>23</v>
      </c>
      <c r="Q700" t="str">
        <f>_xlfn.IFS(OR(MTA_Daily_Ridership[[#This Row],[Day Name]]="Saturday",MTA_Daily_Ridership[[#This Row],[Day Name]]="Sunday"),"Weekend",TRUE,"Weekday")</f>
        <v>Weekday</v>
      </c>
      <c r="R7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6155847</v>
      </c>
      <c r="S700" s="9">
        <f>(MTA_Daily_Ridership[[#This Row],[Subways: % of Comparable Pre-Pandemic Day]]-100)/100</f>
        <v>-0.4</v>
      </c>
      <c r="T700">
        <f>MTA_Daily_Ridership[[#This Row],[Subways: Total Estimated Ridership]]/MTA_Daily_Ridership[[#This Row],[Bridges and Tunnels: Total Traffic]]</f>
        <v>3.6058105841410084</v>
      </c>
    </row>
    <row r="701" spans="1:20" x14ac:dyDescent="0.25">
      <c r="A701" s="1">
        <v>44722</v>
      </c>
      <c r="B701">
        <v>3376125</v>
      </c>
      <c r="C701">
        <v>60</v>
      </c>
      <c r="D701">
        <v>1435660</v>
      </c>
      <c r="E701">
        <v>67</v>
      </c>
      <c r="F701">
        <v>187819</v>
      </c>
      <c r="G701">
        <v>56</v>
      </c>
      <c r="H701">
        <v>159223</v>
      </c>
      <c r="I701">
        <v>54</v>
      </c>
      <c r="J701">
        <v>25437</v>
      </c>
      <c r="K701">
        <v>87</v>
      </c>
      <c r="L701">
        <v>1028117</v>
      </c>
      <c r="M701">
        <v>105</v>
      </c>
      <c r="N701">
        <v>6304</v>
      </c>
      <c r="O701">
        <v>39</v>
      </c>
      <c r="P701" t="s">
        <v>24</v>
      </c>
      <c r="Q701" t="str">
        <f>_xlfn.IFS(OR(MTA_Daily_Ridership[[#This Row],[Day Name]]="Saturday",MTA_Daily_Ridership[[#This Row],[Day Name]]="Sunday"),"Weekend",TRUE,"Weekday")</f>
        <v>Weekday</v>
      </c>
      <c r="R7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6218685</v>
      </c>
      <c r="S701" s="9">
        <f>(MTA_Daily_Ridership[[#This Row],[Subways: % of Comparable Pre-Pandemic Day]]-100)/100</f>
        <v>-0.4</v>
      </c>
      <c r="T701">
        <f>MTA_Daily_Ridership[[#This Row],[Subways: Total Estimated Ridership]]/MTA_Daily_Ridership[[#This Row],[Bridges and Tunnels: Total Traffic]]</f>
        <v>3.2837945486749076</v>
      </c>
    </row>
    <row r="702" spans="1:20" x14ac:dyDescent="0.25">
      <c r="A702" s="1">
        <v>44725</v>
      </c>
      <c r="B702">
        <v>3168681</v>
      </c>
      <c r="C702">
        <v>56</v>
      </c>
      <c r="D702">
        <v>1440429</v>
      </c>
      <c r="E702">
        <v>67</v>
      </c>
      <c r="F702">
        <v>174264</v>
      </c>
      <c r="G702">
        <v>52</v>
      </c>
      <c r="H702">
        <v>150375</v>
      </c>
      <c r="I702">
        <v>51</v>
      </c>
      <c r="J702">
        <v>23697</v>
      </c>
      <c r="K702">
        <v>81</v>
      </c>
      <c r="L702">
        <v>943626</v>
      </c>
      <c r="M702">
        <v>96</v>
      </c>
      <c r="N702">
        <v>6608</v>
      </c>
      <c r="O702">
        <v>41</v>
      </c>
      <c r="P702" t="s">
        <v>25</v>
      </c>
      <c r="Q702" t="str">
        <f>_xlfn.IFS(OR(MTA_Daily_Ridership[[#This Row],[Day Name]]="Saturday",MTA_Daily_Ridership[[#This Row],[Day Name]]="Sunday"),"Weekend",TRUE,"Weekday")</f>
        <v>Weekday</v>
      </c>
      <c r="R7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5907680</v>
      </c>
      <c r="S702" s="9">
        <f>(MTA_Daily_Ridership[[#This Row],[Subways: % of Comparable Pre-Pandemic Day]]-100)/100</f>
        <v>-0.44</v>
      </c>
      <c r="T702">
        <f>MTA_Daily_Ridership[[#This Row],[Subways: Total Estimated Ridership]]/MTA_Daily_Ridership[[#This Row],[Bridges and Tunnels: Total Traffic]]</f>
        <v>3.3579839894195369</v>
      </c>
    </row>
    <row r="703" spans="1:20" x14ac:dyDescent="0.25">
      <c r="A703" s="1">
        <v>44775</v>
      </c>
      <c r="B703">
        <v>3070101</v>
      </c>
      <c r="C703">
        <v>60</v>
      </c>
      <c r="D703">
        <v>1346324</v>
      </c>
      <c r="E703">
        <v>67</v>
      </c>
      <c r="F703">
        <v>173023</v>
      </c>
      <c r="G703">
        <v>55</v>
      </c>
      <c r="H703">
        <v>158236</v>
      </c>
      <c r="I703">
        <v>58</v>
      </c>
      <c r="J703">
        <v>24865</v>
      </c>
      <c r="K703">
        <v>89</v>
      </c>
      <c r="L703">
        <v>919127</v>
      </c>
      <c r="M703">
        <v>95</v>
      </c>
      <c r="N703">
        <v>6452</v>
      </c>
      <c r="O703">
        <v>48</v>
      </c>
      <c r="P703" t="s">
        <v>23</v>
      </c>
      <c r="Q703" t="str">
        <f>_xlfn.IFS(OR(MTA_Daily_Ridership[[#This Row],[Day Name]]="Saturday",MTA_Daily_Ridership[[#This Row],[Day Name]]="Sunday"),"Weekend",TRUE,"Weekday")</f>
        <v>Weekday</v>
      </c>
      <c r="R7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5698128</v>
      </c>
      <c r="S703" s="9">
        <f>(MTA_Daily_Ridership[[#This Row],[Subways: % of Comparable Pre-Pandemic Day]]-100)/100</f>
        <v>-0.4</v>
      </c>
      <c r="T703">
        <f>MTA_Daily_Ridership[[#This Row],[Subways: Total Estimated Ridership]]/MTA_Daily_Ridership[[#This Row],[Bridges and Tunnels: Total Traffic]]</f>
        <v>3.3402358977595044</v>
      </c>
    </row>
    <row r="704" spans="1:20" x14ac:dyDescent="0.25">
      <c r="A704" s="1">
        <v>44783</v>
      </c>
      <c r="B704">
        <v>3134434</v>
      </c>
      <c r="C704">
        <v>61</v>
      </c>
      <c r="D704">
        <v>1347916</v>
      </c>
      <c r="E704">
        <v>67</v>
      </c>
      <c r="F704">
        <v>178656</v>
      </c>
      <c r="G704">
        <v>57</v>
      </c>
      <c r="H704">
        <v>147931</v>
      </c>
      <c r="I704">
        <v>54</v>
      </c>
      <c r="J704">
        <v>26098</v>
      </c>
      <c r="K704">
        <v>93</v>
      </c>
      <c r="L704">
        <v>948711</v>
      </c>
      <c r="M704">
        <v>98</v>
      </c>
      <c r="N704">
        <v>6117</v>
      </c>
      <c r="O704">
        <v>46</v>
      </c>
      <c r="P704" t="s">
        <v>21</v>
      </c>
      <c r="Q704" t="str">
        <f>_xlfn.IFS(OR(MTA_Daily_Ridership[[#This Row],[Day Name]]="Saturday",MTA_Daily_Ridership[[#This Row],[Day Name]]="Sunday"),"Weekend",TRUE,"Weekday")</f>
        <v>Weekday</v>
      </c>
      <c r="R7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5789863</v>
      </c>
      <c r="S704" s="9">
        <f>(MTA_Daily_Ridership[[#This Row],[Subways: % of Comparable Pre-Pandemic Day]]-100)/100</f>
        <v>-0.39</v>
      </c>
      <c r="T704">
        <f>MTA_Daily_Ridership[[#This Row],[Subways: Total Estimated Ridership]]/MTA_Daily_Ridership[[#This Row],[Bridges and Tunnels: Total Traffic]]</f>
        <v>3.3038870636052495</v>
      </c>
    </row>
    <row r="705" spans="1:20" x14ac:dyDescent="0.25">
      <c r="A705" s="1">
        <v>44804</v>
      </c>
      <c r="B705">
        <v>3144027</v>
      </c>
      <c r="C705">
        <v>61</v>
      </c>
      <c r="D705">
        <v>1342568</v>
      </c>
      <c r="E705">
        <v>67</v>
      </c>
      <c r="F705">
        <v>197154</v>
      </c>
      <c r="G705">
        <v>63</v>
      </c>
      <c r="H705">
        <v>149499</v>
      </c>
      <c r="I705">
        <v>55</v>
      </c>
      <c r="J705">
        <v>25541</v>
      </c>
      <c r="K705">
        <v>91</v>
      </c>
      <c r="L705">
        <v>972327</v>
      </c>
      <c r="M705">
        <v>100</v>
      </c>
      <c r="N705">
        <v>6261</v>
      </c>
      <c r="O705">
        <v>47</v>
      </c>
      <c r="P705" t="s">
        <v>21</v>
      </c>
      <c r="Q705" t="str">
        <f>_xlfn.IFS(OR(MTA_Daily_Ridership[[#This Row],[Day Name]]="Saturday",MTA_Daily_Ridership[[#This Row],[Day Name]]="Sunday"),"Weekend",TRUE,"Weekday")</f>
        <v>Weekday</v>
      </c>
      <c r="R7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5837377</v>
      </c>
      <c r="S705" s="9">
        <f>(MTA_Daily_Ridership[[#This Row],[Subways: % of Comparable Pre-Pandemic Day]]-100)/100</f>
        <v>-0.39</v>
      </c>
      <c r="T705">
        <f>MTA_Daily_Ridership[[#This Row],[Subways: Total Estimated Ridership]]/MTA_Daily_Ridership[[#This Row],[Bridges and Tunnels: Total Traffic]]</f>
        <v>3.2335078630954399</v>
      </c>
    </row>
    <row r="706" spans="1:20" x14ac:dyDescent="0.25">
      <c r="A706" s="1">
        <v>44817</v>
      </c>
      <c r="B706">
        <v>3618354</v>
      </c>
      <c r="C706">
        <v>63</v>
      </c>
      <c r="D706">
        <v>1557686</v>
      </c>
      <c r="E706">
        <v>67</v>
      </c>
      <c r="F706">
        <v>200171</v>
      </c>
      <c r="G706">
        <v>61</v>
      </c>
      <c r="H706">
        <v>180183</v>
      </c>
      <c r="I706">
        <v>62</v>
      </c>
      <c r="J706">
        <v>26317</v>
      </c>
      <c r="K706">
        <v>89</v>
      </c>
      <c r="L706">
        <v>921108</v>
      </c>
      <c r="M706">
        <v>97</v>
      </c>
      <c r="N706">
        <v>7552</v>
      </c>
      <c r="O706">
        <v>44</v>
      </c>
      <c r="P706" t="s">
        <v>23</v>
      </c>
      <c r="Q706" t="str">
        <f>_xlfn.IFS(OR(MTA_Daily_Ridership[[#This Row],[Day Name]]="Saturday",MTA_Daily_Ridership[[#This Row],[Day Name]]="Sunday"),"Weekend",TRUE,"Weekday")</f>
        <v>Weekday</v>
      </c>
      <c r="R7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6511371</v>
      </c>
      <c r="S706" s="9">
        <f>(MTA_Daily_Ridership[[#This Row],[Subways: % of Comparable Pre-Pandemic Day]]-100)/100</f>
        <v>-0.37</v>
      </c>
      <c r="T706">
        <f>MTA_Daily_Ridership[[#This Row],[Subways: Total Estimated Ridership]]/MTA_Daily_Ridership[[#This Row],[Bridges and Tunnels: Total Traffic]]</f>
        <v>3.9282624838781119</v>
      </c>
    </row>
    <row r="707" spans="1:20" x14ac:dyDescent="0.25">
      <c r="A707" s="1">
        <v>44824</v>
      </c>
      <c r="B707">
        <v>3767024</v>
      </c>
      <c r="C707">
        <v>65</v>
      </c>
      <c r="D707">
        <v>1554448</v>
      </c>
      <c r="E707">
        <v>67</v>
      </c>
      <c r="F707">
        <v>203873</v>
      </c>
      <c r="G707">
        <v>62</v>
      </c>
      <c r="H707">
        <v>188771</v>
      </c>
      <c r="I707">
        <v>65</v>
      </c>
      <c r="J707">
        <v>26148</v>
      </c>
      <c r="K707">
        <v>88</v>
      </c>
      <c r="L707">
        <v>930442</v>
      </c>
      <c r="M707">
        <v>98</v>
      </c>
      <c r="N707">
        <v>7962</v>
      </c>
      <c r="O707">
        <v>47</v>
      </c>
      <c r="P707" t="s">
        <v>23</v>
      </c>
      <c r="Q707" t="str">
        <f>_xlfn.IFS(OR(MTA_Daily_Ridership[[#This Row],[Day Name]]="Saturday",MTA_Daily_Ridership[[#This Row],[Day Name]]="Sunday"),"Weekend",TRUE,"Weekday")</f>
        <v>Weekday</v>
      </c>
      <c r="R7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6678668</v>
      </c>
      <c r="S707" s="9">
        <f>(MTA_Daily_Ridership[[#This Row],[Subways: % of Comparable Pre-Pandemic Day]]-100)/100</f>
        <v>-0.35</v>
      </c>
      <c r="T707">
        <f>MTA_Daily_Ridership[[#This Row],[Subways: Total Estimated Ridership]]/MTA_Daily_Ridership[[#This Row],[Bridges and Tunnels: Total Traffic]]</f>
        <v>4.0486392488731164</v>
      </c>
    </row>
    <row r="708" spans="1:20" x14ac:dyDescent="0.25">
      <c r="A708" s="1">
        <v>44852</v>
      </c>
      <c r="B708">
        <v>3693627</v>
      </c>
      <c r="C708">
        <v>64</v>
      </c>
      <c r="D708">
        <v>1510826</v>
      </c>
      <c r="E708">
        <v>67</v>
      </c>
      <c r="F708">
        <v>199026</v>
      </c>
      <c r="G708">
        <v>63</v>
      </c>
      <c r="H708">
        <v>191540</v>
      </c>
      <c r="I708">
        <v>66</v>
      </c>
      <c r="J708">
        <v>26135</v>
      </c>
      <c r="K708">
        <v>88</v>
      </c>
      <c r="L708">
        <v>894481</v>
      </c>
      <c r="M708">
        <v>96</v>
      </c>
      <c r="N708">
        <v>7917</v>
      </c>
      <c r="O708">
        <v>44</v>
      </c>
      <c r="P708" t="s">
        <v>23</v>
      </c>
      <c r="Q708" t="str">
        <f>_xlfn.IFS(OR(MTA_Daily_Ridership[[#This Row],[Day Name]]="Saturday",MTA_Daily_Ridership[[#This Row],[Day Name]]="Sunday"),"Weekend",TRUE,"Weekday")</f>
        <v>Weekday</v>
      </c>
      <c r="R7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6523552</v>
      </c>
      <c r="S708" s="9">
        <f>(MTA_Daily_Ridership[[#This Row],[Subways: % of Comparable Pre-Pandemic Day]]-100)/100</f>
        <v>-0.36</v>
      </c>
      <c r="T708">
        <f>MTA_Daily_Ridership[[#This Row],[Subways: Total Estimated Ridership]]/MTA_Daily_Ridership[[#This Row],[Bridges and Tunnels: Total Traffic]]</f>
        <v>4.1293521047400672</v>
      </c>
    </row>
    <row r="709" spans="1:20" x14ac:dyDescent="0.25">
      <c r="A709" s="1">
        <v>44857</v>
      </c>
      <c r="B709">
        <v>1740520</v>
      </c>
      <c r="C709">
        <v>71</v>
      </c>
      <c r="D709">
        <v>668183</v>
      </c>
      <c r="E709">
        <v>67</v>
      </c>
      <c r="F709">
        <v>76024</v>
      </c>
      <c r="G709">
        <v>83</v>
      </c>
      <c r="H709">
        <v>83665</v>
      </c>
      <c r="I709">
        <v>80</v>
      </c>
      <c r="J709">
        <v>14434</v>
      </c>
      <c r="K709">
        <v>79</v>
      </c>
      <c r="L709">
        <v>872119</v>
      </c>
      <c r="M709">
        <v>103</v>
      </c>
      <c r="N709">
        <v>19</v>
      </c>
      <c r="O709">
        <v>1</v>
      </c>
      <c r="P709" t="s">
        <v>27</v>
      </c>
      <c r="Q709" t="str">
        <f>_xlfn.IFS(OR(MTA_Daily_Ridership[[#This Row],[Day Name]]="Saturday",MTA_Daily_Ridership[[#This Row],[Day Name]]="Sunday"),"Weekend",TRUE,"Weekday")</f>
        <v>Weekend</v>
      </c>
      <c r="R7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3454964</v>
      </c>
      <c r="S709" s="9">
        <f>(MTA_Daily_Ridership[[#This Row],[Subways: % of Comparable Pre-Pandemic Day]]-100)/100</f>
        <v>-0.28999999999999998</v>
      </c>
      <c r="T709">
        <f>MTA_Daily_Ridership[[#This Row],[Subways: Total Estimated Ridership]]/MTA_Daily_Ridership[[#This Row],[Bridges and Tunnels: Total Traffic]]</f>
        <v>1.9957368203192454</v>
      </c>
    </row>
    <row r="710" spans="1:20" x14ac:dyDescent="0.25">
      <c r="A710" s="1">
        <v>44859</v>
      </c>
      <c r="B710">
        <v>3712582</v>
      </c>
      <c r="C710">
        <v>65</v>
      </c>
      <c r="D710">
        <v>1512725</v>
      </c>
      <c r="E710">
        <v>67</v>
      </c>
      <c r="F710">
        <v>200671</v>
      </c>
      <c r="G710">
        <v>64</v>
      </c>
      <c r="H710">
        <v>183507</v>
      </c>
      <c r="I710">
        <v>63</v>
      </c>
      <c r="J710">
        <v>27080</v>
      </c>
      <c r="K710">
        <v>91</v>
      </c>
      <c r="L710">
        <v>903935</v>
      </c>
      <c r="M710">
        <v>97</v>
      </c>
      <c r="N710">
        <v>7864</v>
      </c>
      <c r="O710">
        <v>44</v>
      </c>
      <c r="P710" t="s">
        <v>23</v>
      </c>
      <c r="Q710" t="str">
        <f>_xlfn.IFS(OR(MTA_Daily_Ridership[[#This Row],[Day Name]]="Saturday",MTA_Daily_Ridership[[#This Row],[Day Name]]="Sunday"),"Weekend",TRUE,"Weekday")</f>
        <v>Weekday</v>
      </c>
      <c r="R7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6548364</v>
      </c>
      <c r="S710" s="9">
        <f>(MTA_Daily_Ridership[[#This Row],[Subways: % of Comparable Pre-Pandemic Day]]-100)/100</f>
        <v>-0.35</v>
      </c>
      <c r="T710">
        <f>MTA_Daily_Ridership[[#This Row],[Subways: Total Estimated Ridership]]/MTA_Daily_Ridership[[#This Row],[Bridges and Tunnels: Total Traffic]]</f>
        <v>4.107133809400012</v>
      </c>
    </row>
    <row r="711" spans="1:20" x14ac:dyDescent="0.25">
      <c r="A711" s="1">
        <v>44869</v>
      </c>
      <c r="B711">
        <v>3586358</v>
      </c>
      <c r="C711">
        <v>64</v>
      </c>
      <c r="D711">
        <v>1459619</v>
      </c>
      <c r="E711">
        <v>67</v>
      </c>
      <c r="F711">
        <v>180084</v>
      </c>
      <c r="G711">
        <v>55</v>
      </c>
      <c r="H711">
        <v>161378</v>
      </c>
      <c r="I711">
        <v>56</v>
      </c>
      <c r="J711">
        <v>27340</v>
      </c>
      <c r="K711">
        <v>88</v>
      </c>
      <c r="L711">
        <v>975347</v>
      </c>
      <c r="M711">
        <v>103</v>
      </c>
      <c r="N711">
        <v>6813</v>
      </c>
      <c r="O711">
        <v>40</v>
      </c>
      <c r="P711" t="s">
        <v>24</v>
      </c>
      <c r="Q711" t="str">
        <f>_xlfn.IFS(OR(MTA_Daily_Ridership[[#This Row],[Day Name]]="Saturday",MTA_Daily_Ridership[[#This Row],[Day Name]]="Sunday"),"Weekend",TRUE,"Weekday")</f>
        <v>Weekday</v>
      </c>
      <c r="R7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6396939</v>
      </c>
      <c r="S711" s="9">
        <f>(MTA_Daily_Ridership[[#This Row],[Subways: % of Comparable Pre-Pandemic Day]]-100)/100</f>
        <v>-0.36</v>
      </c>
      <c r="T711">
        <f>MTA_Daily_Ridership[[#This Row],[Subways: Total Estimated Ridership]]/MTA_Daily_Ridership[[#This Row],[Bridges and Tunnels: Total Traffic]]</f>
        <v>3.6770072599802943</v>
      </c>
    </row>
    <row r="712" spans="1:20" x14ac:dyDescent="0.25">
      <c r="A712" s="1">
        <v>44931</v>
      </c>
      <c r="B712">
        <v>3428520</v>
      </c>
      <c r="C712">
        <v>67</v>
      </c>
      <c r="D712">
        <v>1378698</v>
      </c>
      <c r="E712">
        <v>67</v>
      </c>
      <c r="F712">
        <v>175278</v>
      </c>
      <c r="G712">
        <v>58</v>
      </c>
      <c r="H712">
        <v>166642</v>
      </c>
      <c r="I712">
        <v>62</v>
      </c>
      <c r="J712">
        <v>26808</v>
      </c>
      <c r="K712">
        <v>95</v>
      </c>
      <c r="L712">
        <v>859218</v>
      </c>
      <c r="M712">
        <v>99</v>
      </c>
      <c r="N712">
        <v>7042</v>
      </c>
      <c r="O712">
        <v>43</v>
      </c>
      <c r="P712" t="s">
        <v>22</v>
      </c>
      <c r="Q712" t="str">
        <f>_xlfn.IFS(OR(MTA_Daily_Ridership[[#This Row],[Day Name]]="Saturday",MTA_Daily_Ridership[[#This Row],[Day Name]]="Sunday"),"Weekend",TRUE,"Weekday")</f>
        <v>Weekday</v>
      </c>
      <c r="R7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6042206</v>
      </c>
      <c r="S712" s="9">
        <f>(MTA_Daily_Ridership[[#This Row],[Subways: % of Comparable Pre-Pandemic Day]]-100)/100</f>
        <v>-0.33</v>
      </c>
      <c r="T712">
        <f>MTA_Daily_Ridership[[#This Row],[Subways: Total Estimated Ridership]]/MTA_Daily_Ridership[[#This Row],[Bridges and Tunnels: Total Traffic]]</f>
        <v>3.9902795332500016</v>
      </c>
    </row>
    <row r="713" spans="1:20" x14ac:dyDescent="0.25">
      <c r="A713" s="1">
        <v>44933</v>
      </c>
      <c r="B713">
        <v>2116138</v>
      </c>
      <c r="C713">
        <v>78</v>
      </c>
      <c r="D713">
        <v>806981</v>
      </c>
      <c r="E713">
        <v>67</v>
      </c>
      <c r="F713">
        <v>87215</v>
      </c>
      <c r="G713">
        <v>90</v>
      </c>
      <c r="H713">
        <v>85244</v>
      </c>
      <c r="I713">
        <v>66</v>
      </c>
      <c r="J713">
        <v>14828</v>
      </c>
      <c r="K713">
        <v>102</v>
      </c>
      <c r="L713">
        <v>808570</v>
      </c>
      <c r="M713">
        <v>106</v>
      </c>
      <c r="N713">
        <v>2297</v>
      </c>
      <c r="O713">
        <v>56</v>
      </c>
      <c r="P713" t="s">
        <v>26</v>
      </c>
      <c r="Q713" t="str">
        <f>_xlfn.IFS(OR(MTA_Daily_Ridership[[#This Row],[Day Name]]="Saturday",MTA_Daily_Ridership[[#This Row],[Day Name]]="Sunday"),"Weekend",TRUE,"Weekday")</f>
        <v>Weekend</v>
      </c>
      <c r="R7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3921273</v>
      </c>
      <c r="S713" s="9">
        <f>(MTA_Daily_Ridership[[#This Row],[Subways: % of Comparable Pre-Pandemic Day]]-100)/100</f>
        <v>-0.22</v>
      </c>
      <c r="T713">
        <f>MTA_Daily_Ridership[[#This Row],[Subways: Total Estimated Ridership]]/MTA_Daily_Ridership[[#This Row],[Bridges and Tunnels: Total Traffic]]</f>
        <v>2.6171364260360885</v>
      </c>
    </row>
    <row r="714" spans="1:20" x14ac:dyDescent="0.25">
      <c r="A714" s="1">
        <v>44938</v>
      </c>
      <c r="B714">
        <v>3472709</v>
      </c>
      <c r="C714">
        <v>68</v>
      </c>
      <c r="D714">
        <v>1364715</v>
      </c>
      <c r="E714">
        <v>67</v>
      </c>
      <c r="F714">
        <v>188850</v>
      </c>
      <c r="G714">
        <v>62</v>
      </c>
      <c r="H714">
        <v>168701</v>
      </c>
      <c r="I714">
        <v>63</v>
      </c>
      <c r="J714">
        <v>27119</v>
      </c>
      <c r="K714">
        <v>96</v>
      </c>
      <c r="L714">
        <v>881579</v>
      </c>
      <c r="M714">
        <v>101</v>
      </c>
      <c r="N714">
        <v>7150</v>
      </c>
      <c r="O714">
        <v>44</v>
      </c>
      <c r="P714" t="s">
        <v>22</v>
      </c>
      <c r="Q714" t="str">
        <f>_xlfn.IFS(OR(MTA_Daily_Ridership[[#This Row],[Day Name]]="Saturday",MTA_Daily_Ridership[[#This Row],[Day Name]]="Sunday"),"Weekend",TRUE,"Weekday")</f>
        <v>Weekday</v>
      </c>
      <c r="R7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6110823</v>
      </c>
      <c r="S714" s="9">
        <f>(MTA_Daily_Ridership[[#This Row],[Subways: % of Comparable Pre-Pandemic Day]]-100)/100</f>
        <v>-0.32</v>
      </c>
      <c r="T714">
        <f>MTA_Daily_Ridership[[#This Row],[Subways: Total Estimated Ridership]]/MTA_Daily_Ridership[[#This Row],[Bridges and Tunnels: Total Traffic]]</f>
        <v>3.9391920633318169</v>
      </c>
    </row>
    <row r="715" spans="1:20" x14ac:dyDescent="0.25">
      <c r="A715" s="1">
        <v>44948</v>
      </c>
      <c r="B715">
        <v>1593386</v>
      </c>
      <c r="C715">
        <v>76</v>
      </c>
      <c r="D715">
        <v>611151</v>
      </c>
      <c r="E715">
        <v>67</v>
      </c>
      <c r="F715">
        <v>64883</v>
      </c>
      <c r="G715">
        <v>78</v>
      </c>
      <c r="H715">
        <v>61728</v>
      </c>
      <c r="I715">
        <v>68</v>
      </c>
      <c r="J715">
        <v>14721</v>
      </c>
      <c r="K715">
        <v>109</v>
      </c>
      <c r="L715">
        <v>744230</v>
      </c>
      <c r="M715">
        <v>109</v>
      </c>
      <c r="N715">
        <v>1479</v>
      </c>
      <c r="O715">
        <v>54</v>
      </c>
      <c r="P715" t="s">
        <v>27</v>
      </c>
      <c r="Q715" t="str">
        <f>_xlfn.IFS(OR(MTA_Daily_Ridership[[#This Row],[Day Name]]="Saturday",MTA_Daily_Ridership[[#This Row],[Day Name]]="Sunday"),"Weekend",TRUE,"Weekday")</f>
        <v>Weekend</v>
      </c>
      <c r="R7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3091578</v>
      </c>
      <c r="S715" s="9">
        <f>(MTA_Daily_Ridership[[#This Row],[Subways: % of Comparable Pre-Pandemic Day]]-100)/100</f>
        <v>-0.24</v>
      </c>
      <c r="T715">
        <f>MTA_Daily_Ridership[[#This Row],[Subways: Total Estimated Ridership]]/MTA_Daily_Ridership[[#This Row],[Bridges and Tunnels: Total Traffic]]</f>
        <v>2.1409859855152304</v>
      </c>
    </row>
    <row r="716" spans="1:20" x14ac:dyDescent="0.25">
      <c r="A716" s="1">
        <v>44956</v>
      </c>
      <c r="B716">
        <v>3223530</v>
      </c>
      <c r="C716">
        <v>63</v>
      </c>
      <c r="D716">
        <v>1371537</v>
      </c>
      <c r="E716">
        <v>67</v>
      </c>
      <c r="F716">
        <v>180476</v>
      </c>
      <c r="G716">
        <v>60</v>
      </c>
      <c r="H716">
        <v>159176</v>
      </c>
      <c r="I716">
        <v>59</v>
      </c>
      <c r="J716">
        <v>25676</v>
      </c>
      <c r="K716">
        <v>91</v>
      </c>
      <c r="L716">
        <v>850406</v>
      </c>
      <c r="M716">
        <v>98</v>
      </c>
      <c r="N716">
        <v>6624</v>
      </c>
      <c r="O716">
        <v>40</v>
      </c>
      <c r="P716" t="s">
        <v>25</v>
      </c>
      <c r="Q716" t="str">
        <f>_xlfn.IFS(OR(MTA_Daily_Ridership[[#This Row],[Day Name]]="Saturday",MTA_Daily_Ridership[[#This Row],[Day Name]]="Sunday"),"Weekend",TRUE,"Weekday")</f>
        <v>Weekday</v>
      </c>
      <c r="R7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5817425</v>
      </c>
      <c r="S716" s="9">
        <f>(MTA_Daily_Ridership[[#This Row],[Subways: % of Comparable Pre-Pandemic Day]]-100)/100</f>
        <v>-0.37</v>
      </c>
      <c r="T716">
        <f>MTA_Daily_Ridership[[#This Row],[Subways: Total Estimated Ridership]]/MTA_Daily_Ridership[[#This Row],[Bridges and Tunnels: Total Traffic]]</f>
        <v>3.7905776770154489</v>
      </c>
    </row>
    <row r="717" spans="1:20" x14ac:dyDescent="0.25">
      <c r="A717" s="1">
        <v>44957</v>
      </c>
      <c r="B717">
        <v>3654404</v>
      </c>
      <c r="C717">
        <v>71</v>
      </c>
      <c r="D717">
        <v>1365926</v>
      </c>
      <c r="E717">
        <v>67</v>
      </c>
      <c r="F717">
        <v>198755</v>
      </c>
      <c r="G717">
        <v>66</v>
      </c>
      <c r="H717">
        <v>183484</v>
      </c>
      <c r="I717">
        <v>68</v>
      </c>
      <c r="J717">
        <v>27308</v>
      </c>
      <c r="K717">
        <v>97</v>
      </c>
      <c r="L717">
        <v>852930</v>
      </c>
      <c r="M717">
        <v>98</v>
      </c>
      <c r="N717">
        <v>7593</v>
      </c>
      <c r="O717">
        <v>46</v>
      </c>
      <c r="P717" t="s">
        <v>23</v>
      </c>
      <c r="Q717" t="str">
        <f>_xlfn.IFS(OR(MTA_Daily_Ridership[[#This Row],[Day Name]]="Saturday",MTA_Daily_Ridership[[#This Row],[Day Name]]="Sunday"),"Weekend",TRUE,"Weekday")</f>
        <v>Weekday</v>
      </c>
      <c r="R7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6290400</v>
      </c>
      <c r="S717" s="9">
        <f>(MTA_Daily_Ridership[[#This Row],[Subways: % of Comparable Pre-Pandemic Day]]-100)/100</f>
        <v>-0.28999999999999998</v>
      </c>
      <c r="T717">
        <f>MTA_Daily_Ridership[[#This Row],[Subways: Total Estimated Ridership]]/MTA_Daily_Ridership[[#This Row],[Bridges and Tunnels: Total Traffic]]</f>
        <v>4.2845297972869991</v>
      </c>
    </row>
    <row r="718" spans="1:20" x14ac:dyDescent="0.25">
      <c r="A718" s="1">
        <v>44962</v>
      </c>
      <c r="B718">
        <v>1625375</v>
      </c>
      <c r="C718">
        <v>74</v>
      </c>
      <c r="D718">
        <v>650623</v>
      </c>
      <c r="E718">
        <v>67</v>
      </c>
      <c r="F718">
        <v>69379</v>
      </c>
      <c r="G718">
        <v>89</v>
      </c>
      <c r="H718">
        <v>62639</v>
      </c>
      <c r="I718">
        <v>69</v>
      </c>
      <c r="J718">
        <v>15413</v>
      </c>
      <c r="K718">
        <v>91</v>
      </c>
      <c r="L718">
        <v>758529</v>
      </c>
      <c r="M718">
        <v>101</v>
      </c>
      <c r="N718">
        <v>1522</v>
      </c>
      <c r="O718">
        <v>54</v>
      </c>
      <c r="P718" t="s">
        <v>27</v>
      </c>
      <c r="Q718" t="str">
        <f>_xlfn.IFS(OR(MTA_Daily_Ridership[[#This Row],[Day Name]]="Saturday",MTA_Daily_Ridership[[#This Row],[Day Name]]="Sunday"),"Weekend",TRUE,"Weekday")</f>
        <v>Weekend</v>
      </c>
      <c r="R7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3183480</v>
      </c>
      <c r="S718" s="9">
        <f>(MTA_Daily_Ridership[[#This Row],[Subways: % of Comparable Pre-Pandemic Day]]-100)/100</f>
        <v>-0.26</v>
      </c>
      <c r="T718">
        <f>MTA_Daily_Ridership[[#This Row],[Subways: Total Estimated Ridership]]/MTA_Daily_Ridership[[#This Row],[Bridges and Tunnels: Total Traffic]]</f>
        <v>2.1427987591773023</v>
      </c>
    </row>
    <row r="719" spans="1:20" x14ac:dyDescent="0.25">
      <c r="A719" s="1">
        <v>44963</v>
      </c>
      <c r="B719">
        <v>3372445</v>
      </c>
      <c r="C719">
        <v>62</v>
      </c>
      <c r="D719">
        <v>1431232</v>
      </c>
      <c r="E719">
        <v>67</v>
      </c>
      <c r="F719">
        <v>181320</v>
      </c>
      <c r="G719">
        <v>60</v>
      </c>
      <c r="H719">
        <v>157813</v>
      </c>
      <c r="I719">
        <v>59</v>
      </c>
      <c r="J719">
        <v>26639</v>
      </c>
      <c r="K719">
        <v>91</v>
      </c>
      <c r="L719">
        <v>849008</v>
      </c>
      <c r="M719">
        <v>96</v>
      </c>
      <c r="N719">
        <v>7068</v>
      </c>
      <c r="O719">
        <v>44</v>
      </c>
      <c r="P719" t="s">
        <v>25</v>
      </c>
      <c r="Q719" t="str">
        <f>_xlfn.IFS(OR(MTA_Daily_Ridership[[#This Row],[Day Name]]="Saturday",MTA_Daily_Ridership[[#This Row],[Day Name]]="Sunday"),"Weekend",TRUE,"Weekday")</f>
        <v>Weekday</v>
      </c>
      <c r="R7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6025525</v>
      </c>
      <c r="S719" s="9">
        <f>(MTA_Daily_Ridership[[#This Row],[Subways: % of Comparable Pre-Pandemic Day]]-100)/100</f>
        <v>-0.38</v>
      </c>
      <c r="T719">
        <f>MTA_Daily_Ridership[[#This Row],[Subways: Total Estimated Ridership]]/MTA_Daily_Ridership[[#This Row],[Bridges and Tunnels: Total Traffic]]</f>
        <v>3.9722181651998567</v>
      </c>
    </row>
    <row r="720" spans="1:20" x14ac:dyDescent="0.25">
      <c r="A720" s="1">
        <v>44986</v>
      </c>
      <c r="B720">
        <v>3780713</v>
      </c>
      <c r="C720">
        <v>68</v>
      </c>
      <c r="D720">
        <v>1511792</v>
      </c>
      <c r="E720">
        <v>67</v>
      </c>
      <c r="F720">
        <v>192142</v>
      </c>
      <c r="G720">
        <v>61</v>
      </c>
      <c r="H720">
        <v>176661</v>
      </c>
      <c r="I720">
        <v>64</v>
      </c>
      <c r="J720">
        <v>29449</v>
      </c>
      <c r="K720">
        <v>99</v>
      </c>
      <c r="L720">
        <v>901530</v>
      </c>
      <c r="M720">
        <v>98</v>
      </c>
      <c r="N720">
        <v>7403</v>
      </c>
      <c r="O720">
        <v>46</v>
      </c>
      <c r="P720" t="s">
        <v>21</v>
      </c>
      <c r="Q720" t="str">
        <f>_xlfn.IFS(OR(MTA_Daily_Ridership[[#This Row],[Day Name]]="Saturday",MTA_Daily_Ridership[[#This Row],[Day Name]]="Sunday"),"Weekend",TRUE,"Weekday")</f>
        <v>Weekday</v>
      </c>
      <c r="R7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6599690</v>
      </c>
      <c r="S720" s="9">
        <f>(MTA_Daily_Ridership[[#This Row],[Subways: % of Comparable Pre-Pandemic Day]]-100)/100</f>
        <v>-0.32</v>
      </c>
      <c r="T720">
        <f>MTA_Daily_Ridership[[#This Row],[Subways: Total Estimated Ridership]]/MTA_Daily_Ridership[[#This Row],[Bridges and Tunnels: Total Traffic]]</f>
        <v>4.1936629951305004</v>
      </c>
    </row>
    <row r="721" spans="1:20" x14ac:dyDescent="0.25">
      <c r="A721" s="1">
        <v>44987</v>
      </c>
      <c r="B721">
        <v>3765925</v>
      </c>
      <c r="C721">
        <v>68</v>
      </c>
      <c r="D721">
        <v>1493623</v>
      </c>
      <c r="E721">
        <v>67</v>
      </c>
      <c r="F721">
        <v>195243</v>
      </c>
      <c r="G721">
        <v>62</v>
      </c>
      <c r="H721">
        <v>176678</v>
      </c>
      <c r="I721">
        <v>64</v>
      </c>
      <c r="J721">
        <v>28978</v>
      </c>
      <c r="K721">
        <v>97</v>
      </c>
      <c r="L721">
        <v>934427</v>
      </c>
      <c r="M721">
        <v>101</v>
      </c>
      <c r="N721">
        <v>7434</v>
      </c>
      <c r="O721">
        <v>47</v>
      </c>
      <c r="P721" t="s">
        <v>22</v>
      </c>
      <c r="Q721" t="str">
        <f>_xlfn.IFS(OR(MTA_Daily_Ridership[[#This Row],[Day Name]]="Saturday",MTA_Daily_Ridership[[#This Row],[Day Name]]="Sunday"),"Weekend",TRUE,"Weekday")</f>
        <v>Weekday</v>
      </c>
      <c r="R7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6602308</v>
      </c>
      <c r="S721" s="9">
        <f>(MTA_Daily_Ridership[[#This Row],[Subways: % of Comparable Pre-Pandemic Day]]-100)/100</f>
        <v>-0.32</v>
      </c>
      <c r="T721">
        <f>MTA_Daily_Ridership[[#This Row],[Subways: Total Estimated Ridership]]/MTA_Daily_Ridership[[#This Row],[Bridges and Tunnels: Total Traffic]]</f>
        <v>4.0301971154515011</v>
      </c>
    </row>
    <row r="722" spans="1:20" x14ac:dyDescent="0.25">
      <c r="A722" s="1">
        <v>45000</v>
      </c>
      <c r="B722">
        <v>3912366</v>
      </c>
      <c r="C722">
        <v>70</v>
      </c>
      <c r="D722">
        <v>1493605</v>
      </c>
      <c r="E722">
        <v>67</v>
      </c>
      <c r="F722">
        <v>205092</v>
      </c>
      <c r="G722">
        <v>65</v>
      </c>
      <c r="H722">
        <v>187128</v>
      </c>
      <c r="I722">
        <v>68</v>
      </c>
      <c r="J722">
        <v>29687</v>
      </c>
      <c r="K722">
        <v>100</v>
      </c>
      <c r="L722">
        <v>916918</v>
      </c>
      <c r="M722">
        <v>100</v>
      </c>
      <c r="N722">
        <v>7473</v>
      </c>
      <c r="O722">
        <v>47</v>
      </c>
      <c r="P722" t="s">
        <v>21</v>
      </c>
      <c r="Q722" t="str">
        <f>_xlfn.IFS(OR(MTA_Daily_Ridership[[#This Row],[Day Name]]="Saturday",MTA_Daily_Ridership[[#This Row],[Day Name]]="Sunday"),"Weekend",TRUE,"Weekday")</f>
        <v>Weekday</v>
      </c>
      <c r="R7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6752269</v>
      </c>
      <c r="S722" s="9">
        <f>(MTA_Daily_Ridership[[#This Row],[Subways: % of Comparable Pre-Pandemic Day]]-100)/100</f>
        <v>-0.3</v>
      </c>
      <c r="T722">
        <f>MTA_Daily_Ridership[[#This Row],[Subways: Total Estimated Ridership]]/MTA_Daily_Ridership[[#This Row],[Bridges and Tunnels: Total Traffic]]</f>
        <v>4.2668657393572813</v>
      </c>
    </row>
    <row r="723" spans="1:20" x14ac:dyDescent="0.25">
      <c r="A723" s="1">
        <v>45004</v>
      </c>
      <c r="B723">
        <v>1894476</v>
      </c>
      <c r="C723">
        <v>83</v>
      </c>
      <c r="D723">
        <v>661736</v>
      </c>
      <c r="E723">
        <v>67</v>
      </c>
      <c r="F723">
        <v>82032</v>
      </c>
      <c r="G723">
        <v>95</v>
      </c>
      <c r="H723">
        <v>72936</v>
      </c>
      <c r="I723">
        <v>77</v>
      </c>
      <c r="J723">
        <v>16471</v>
      </c>
      <c r="K723">
        <v>93</v>
      </c>
      <c r="L723">
        <v>880371</v>
      </c>
      <c r="M723">
        <v>109</v>
      </c>
      <c r="N723">
        <v>1247</v>
      </c>
      <c r="O723">
        <v>40</v>
      </c>
      <c r="P723" t="s">
        <v>27</v>
      </c>
      <c r="Q723" t="str">
        <f>_xlfn.IFS(OR(MTA_Daily_Ridership[[#This Row],[Day Name]]="Saturday",MTA_Daily_Ridership[[#This Row],[Day Name]]="Sunday"),"Weekend",TRUE,"Weekday")</f>
        <v>Weekend</v>
      </c>
      <c r="R7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3609269</v>
      </c>
      <c r="S723" s="9">
        <f>(MTA_Daily_Ridership[[#This Row],[Subways: % of Comparable Pre-Pandemic Day]]-100)/100</f>
        <v>-0.17</v>
      </c>
      <c r="T723">
        <f>MTA_Daily_Ridership[[#This Row],[Subways: Total Estimated Ridership]]/MTA_Daily_Ridership[[#This Row],[Bridges and Tunnels: Total Traffic]]</f>
        <v>2.1519064121830453</v>
      </c>
    </row>
    <row r="724" spans="1:20" x14ac:dyDescent="0.25">
      <c r="A724" s="1">
        <v>45006</v>
      </c>
      <c r="B724">
        <v>3801084</v>
      </c>
      <c r="C724">
        <v>68</v>
      </c>
      <c r="D724">
        <v>1511670</v>
      </c>
      <c r="E724">
        <v>67</v>
      </c>
      <c r="F724">
        <v>213026</v>
      </c>
      <c r="G724">
        <v>68</v>
      </c>
      <c r="H724">
        <v>189925</v>
      </c>
      <c r="I724">
        <v>69</v>
      </c>
      <c r="J724">
        <v>29466</v>
      </c>
      <c r="K724">
        <v>99</v>
      </c>
      <c r="L724">
        <v>918684</v>
      </c>
      <c r="M724">
        <v>100</v>
      </c>
      <c r="N724">
        <v>7850</v>
      </c>
      <c r="O724">
        <v>49</v>
      </c>
      <c r="P724" t="s">
        <v>23</v>
      </c>
      <c r="Q724" t="str">
        <f>_xlfn.IFS(OR(MTA_Daily_Ridership[[#This Row],[Day Name]]="Saturday",MTA_Daily_Ridership[[#This Row],[Day Name]]="Sunday"),"Weekend",TRUE,"Weekday")</f>
        <v>Weekday</v>
      </c>
      <c r="R7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6671705</v>
      </c>
      <c r="S724" s="9">
        <f>(MTA_Daily_Ridership[[#This Row],[Subways: % of Comparable Pre-Pandemic Day]]-100)/100</f>
        <v>-0.32</v>
      </c>
      <c r="T724">
        <f>MTA_Daily_Ridership[[#This Row],[Subways: Total Estimated Ridership]]/MTA_Daily_Ridership[[#This Row],[Bridges and Tunnels: Total Traffic]]</f>
        <v>4.1375315124678345</v>
      </c>
    </row>
    <row r="725" spans="1:20" x14ac:dyDescent="0.25">
      <c r="A725" s="1">
        <v>45007</v>
      </c>
      <c r="B725">
        <v>3797399</v>
      </c>
      <c r="C725">
        <v>68</v>
      </c>
      <c r="D725">
        <v>1509096</v>
      </c>
      <c r="E725">
        <v>67</v>
      </c>
      <c r="F725">
        <v>202826</v>
      </c>
      <c r="G725">
        <v>65</v>
      </c>
      <c r="H725">
        <v>184321</v>
      </c>
      <c r="I725">
        <v>67</v>
      </c>
      <c r="J725">
        <v>29999</v>
      </c>
      <c r="K725">
        <v>101</v>
      </c>
      <c r="L725">
        <v>920292</v>
      </c>
      <c r="M725">
        <v>100</v>
      </c>
      <c r="N725">
        <v>7589</v>
      </c>
      <c r="O725">
        <v>48</v>
      </c>
      <c r="P725" t="s">
        <v>21</v>
      </c>
      <c r="Q725" t="str">
        <f>_xlfn.IFS(OR(MTA_Daily_Ridership[[#This Row],[Day Name]]="Saturday",MTA_Daily_Ridership[[#This Row],[Day Name]]="Sunday"),"Weekend",TRUE,"Weekday")</f>
        <v>Weekday</v>
      </c>
      <c r="R7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6651522</v>
      </c>
      <c r="S725" s="9">
        <f>(MTA_Daily_Ridership[[#This Row],[Subways: % of Comparable Pre-Pandemic Day]]-100)/100</f>
        <v>-0.32</v>
      </c>
      <c r="T725">
        <f>MTA_Daily_Ridership[[#This Row],[Subways: Total Estimated Ridership]]/MTA_Daily_Ridership[[#This Row],[Bridges and Tunnels: Total Traffic]]</f>
        <v>4.12629795760476</v>
      </c>
    </row>
    <row r="726" spans="1:20" x14ac:dyDescent="0.25">
      <c r="A726" s="1">
        <v>45013</v>
      </c>
      <c r="B726">
        <v>3765920</v>
      </c>
      <c r="C726">
        <v>68</v>
      </c>
      <c r="D726">
        <v>1490842</v>
      </c>
      <c r="E726">
        <v>67</v>
      </c>
      <c r="F726">
        <v>207837</v>
      </c>
      <c r="G726">
        <v>66</v>
      </c>
      <c r="H726">
        <v>189294</v>
      </c>
      <c r="I726">
        <v>69</v>
      </c>
      <c r="J726">
        <v>28923</v>
      </c>
      <c r="K726">
        <v>97</v>
      </c>
      <c r="L726">
        <v>894984</v>
      </c>
      <c r="M726">
        <v>97</v>
      </c>
      <c r="N726">
        <v>7541</v>
      </c>
      <c r="O726">
        <v>47</v>
      </c>
      <c r="P726" t="s">
        <v>23</v>
      </c>
      <c r="Q726" t="str">
        <f>_xlfn.IFS(OR(MTA_Daily_Ridership[[#This Row],[Day Name]]="Saturday",MTA_Daily_Ridership[[#This Row],[Day Name]]="Sunday"),"Weekend",TRUE,"Weekday")</f>
        <v>Weekday</v>
      </c>
      <c r="R7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6585341</v>
      </c>
      <c r="S726" s="9">
        <f>(MTA_Daily_Ridership[[#This Row],[Subways: % of Comparable Pre-Pandemic Day]]-100)/100</f>
        <v>-0.32</v>
      </c>
      <c r="T726">
        <f>MTA_Daily_Ridership[[#This Row],[Subways: Total Estimated Ridership]]/MTA_Daily_Ridership[[#This Row],[Bridges and Tunnels: Total Traffic]]</f>
        <v>4.2078070669419789</v>
      </c>
    </row>
    <row r="727" spans="1:20" x14ac:dyDescent="0.25">
      <c r="A727" s="1">
        <v>45019</v>
      </c>
      <c r="B727">
        <v>3597785</v>
      </c>
      <c r="C727">
        <v>65</v>
      </c>
      <c r="D727">
        <v>1475017</v>
      </c>
      <c r="E727">
        <v>67</v>
      </c>
      <c r="F727">
        <v>182947</v>
      </c>
      <c r="G727">
        <v>59</v>
      </c>
      <c r="H727">
        <v>162370</v>
      </c>
      <c r="I727">
        <v>57</v>
      </c>
      <c r="J727">
        <v>27387</v>
      </c>
      <c r="K727">
        <v>95</v>
      </c>
      <c r="L727">
        <v>899177</v>
      </c>
      <c r="M727">
        <v>96</v>
      </c>
      <c r="N727">
        <v>7076</v>
      </c>
      <c r="O727">
        <v>44</v>
      </c>
      <c r="P727" t="s">
        <v>25</v>
      </c>
      <c r="Q727" t="str">
        <f>_xlfn.IFS(OR(MTA_Daily_Ridership[[#This Row],[Day Name]]="Saturday",MTA_Daily_Ridership[[#This Row],[Day Name]]="Sunday"),"Weekend",TRUE,"Weekday")</f>
        <v>Weekday</v>
      </c>
      <c r="R7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6351759</v>
      </c>
      <c r="S727" s="9">
        <f>(MTA_Daily_Ridership[[#This Row],[Subways: % of Comparable Pre-Pandemic Day]]-100)/100</f>
        <v>-0.35</v>
      </c>
      <c r="T727">
        <f>MTA_Daily_Ridership[[#This Row],[Subways: Total Estimated Ridership]]/MTA_Daily_Ridership[[#This Row],[Bridges and Tunnels: Total Traffic]]</f>
        <v>4.0011977619534305</v>
      </c>
    </row>
    <row r="728" spans="1:20" x14ac:dyDescent="0.25">
      <c r="A728" s="1">
        <v>45031</v>
      </c>
      <c r="B728">
        <v>2365464</v>
      </c>
      <c r="C728">
        <v>75</v>
      </c>
      <c r="D728">
        <v>890050</v>
      </c>
      <c r="E728">
        <v>67</v>
      </c>
      <c r="F728">
        <v>99793</v>
      </c>
      <c r="G728">
        <v>87</v>
      </c>
      <c r="H728">
        <v>103902</v>
      </c>
      <c r="I728">
        <v>70</v>
      </c>
      <c r="J728">
        <v>16804</v>
      </c>
      <c r="K728">
        <v>101</v>
      </c>
      <c r="L728">
        <v>916008</v>
      </c>
      <c r="M728">
        <v>100</v>
      </c>
      <c r="N728">
        <v>1743</v>
      </c>
      <c r="O728">
        <v>34</v>
      </c>
      <c r="P728" t="s">
        <v>26</v>
      </c>
      <c r="Q728" t="str">
        <f>_xlfn.IFS(OR(MTA_Daily_Ridership[[#This Row],[Day Name]]="Saturday",MTA_Daily_Ridership[[#This Row],[Day Name]]="Sunday"),"Weekend",TRUE,"Weekday")</f>
        <v>Weekend</v>
      </c>
      <c r="R7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4393764</v>
      </c>
      <c r="S728" s="9">
        <f>(MTA_Daily_Ridership[[#This Row],[Subways: % of Comparable Pre-Pandemic Day]]-100)/100</f>
        <v>-0.25</v>
      </c>
      <c r="T728">
        <f>MTA_Daily_Ridership[[#This Row],[Subways: Total Estimated Ridership]]/MTA_Daily_Ridership[[#This Row],[Bridges and Tunnels: Total Traffic]]</f>
        <v>2.5823617260984619</v>
      </c>
    </row>
    <row r="729" spans="1:20" x14ac:dyDescent="0.25">
      <c r="A729" s="1">
        <v>45038</v>
      </c>
      <c r="B729">
        <v>2506140</v>
      </c>
      <c r="C729">
        <v>79</v>
      </c>
      <c r="D729">
        <v>893014</v>
      </c>
      <c r="E729">
        <v>67</v>
      </c>
      <c r="F729">
        <v>106134</v>
      </c>
      <c r="G729">
        <v>93</v>
      </c>
      <c r="H729">
        <v>106032</v>
      </c>
      <c r="I729">
        <v>71</v>
      </c>
      <c r="J729">
        <v>16865</v>
      </c>
      <c r="K729">
        <v>101</v>
      </c>
      <c r="L729">
        <v>931077</v>
      </c>
      <c r="M729">
        <v>102</v>
      </c>
      <c r="N729">
        <v>1715</v>
      </c>
      <c r="O729">
        <v>34</v>
      </c>
      <c r="P729" t="s">
        <v>26</v>
      </c>
      <c r="Q729" t="str">
        <f>_xlfn.IFS(OR(MTA_Daily_Ridership[[#This Row],[Day Name]]="Saturday",MTA_Daily_Ridership[[#This Row],[Day Name]]="Sunday"),"Weekend",TRUE,"Weekday")</f>
        <v>Weekend</v>
      </c>
      <c r="R7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4560977</v>
      </c>
      <c r="S729" s="9">
        <f>(MTA_Daily_Ridership[[#This Row],[Subways: % of Comparable Pre-Pandemic Day]]-100)/100</f>
        <v>-0.21</v>
      </c>
      <c r="T729">
        <f>MTA_Daily_Ridership[[#This Row],[Subways: Total Estimated Ridership]]/MTA_Daily_Ridership[[#This Row],[Bridges and Tunnels: Total Traffic]]</f>
        <v>2.6916570809933011</v>
      </c>
    </row>
    <row r="730" spans="1:20" x14ac:dyDescent="0.25">
      <c r="A730" s="1">
        <v>45040</v>
      </c>
      <c r="B730">
        <v>3561262</v>
      </c>
      <c r="C730">
        <v>64</v>
      </c>
      <c r="D730">
        <v>1466762</v>
      </c>
      <c r="E730">
        <v>67</v>
      </c>
      <c r="F730">
        <v>196593</v>
      </c>
      <c r="G730">
        <v>63</v>
      </c>
      <c r="H730">
        <v>173997</v>
      </c>
      <c r="I730">
        <v>61</v>
      </c>
      <c r="J730">
        <v>27254</v>
      </c>
      <c r="K730">
        <v>94</v>
      </c>
      <c r="L730">
        <v>911973</v>
      </c>
      <c r="M730">
        <v>97</v>
      </c>
      <c r="N730">
        <v>7020</v>
      </c>
      <c r="O730">
        <v>43</v>
      </c>
      <c r="P730" t="s">
        <v>25</v>
      </c>
      <c r="Q730" t="str">
        <f>_xlfn.IFS(OR(MTA_Daily_Ridership[[#This Row],[Day Name]]="Saturday",MTA_Daily_Ridership[[#This Row],[Day Name]]="Sunday"),"Weekend",TRUE,"Weekday")</f>
        <v>Weekday</v>
      </c>
      <c r="R7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6344861</v>
      </c>
      <c r="S730" s="9">
        <f>(MTA_Daily_Ridership[[#This Row],[Subways: % of Comparable Pre-Pandemic Day]]-100)/100</f>
        <v>-0.36</v>
      </c>
      <c r="T730">
        <f>MTA_Daily_Ridership[[#This Row],[Subways: Total Estimated Ridership]]/MTA_Daily_Ridership[[#This Row],[Bridges and Tunnels: Total Traffic]]</f>
        <v>3.9050081526536422</v>
      </c>
    </row>
    <row r="731" spans="1:20" x14ac:dyDescent="0.25">
      <c r="A731" s="1">
        <v>45049</v>
      </c>
      <c r="B731">
        <v>4030601</v>
      </c>
      <c r="C731">
        <v>70</v>
      </c>
      <c r="D731">
        <v>1533714</v>
      </c>
      <c r="E731">
        <v>67</v>
      </c>
      <c r="F731">
        <v>209450</v>
      </c>
      <c r="G731">
        <v>66</v>
      </c>
      <c r="H731">
        <v>195363</v>
      </c>
      <c r="I731">
        <v>68</v>
      </c>
      <c r="J731">
        <v>30850</v>
      </c>
      <c r="K731">
        <v>105</v>
      </c>
      <c r="L731">
        <v>940822</v>
      </c>
      <c r="M731">
        <v>98</v>
      </c>
      <c r="N731">
        <v>7862</v>
      </c>
      <c r="O731">
        <v>45</v>
      </c>
      <c r="P731" t="s">
        <v>21</v>
      </c>
      <c r="Q731" t="str">
        <f>_xlfn.IFS(OR(MTA_Daily_Ridership[[#This Row],[Day Name]]="Saturday",MTA_Daily_Ridership[[#This Row],[Day Name]]="Sunday"),"Weekend",TRUE,"Weekday")</f>
        <v>Weekday</v>
      </c>
      <c r="R7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6948662</v>
      </c>
      <c r="S731" s="9">
        <f>(MTA_Daily_Ridership[[#This Row],[Subways: % of Comparable Pre-Pandemic Day]]-100)/100</f>
        <v>-0.3</v>
      </c>
      <c r="T731">
        <f>MTA_Daily_Ridership[[#This Row],[Subways: Total Estimated Ridership]]/MTA_Daily_Ridership[[#This Row],[Bridges and Tunnels: Total Traffic]]</f>
        <v>4.284127071858439</v>
      </c>
    </row>
    <row r="732" spans="1:20" x14ac:dyDescent="0.25">
      <c r="A732" s="1">
        <v>45052</v>
      </c>
      <c r="B732">
        <v>2563102</v>
      </c>
      <c r="C732">
        <v>80</v>
      </c>
      <c r="D732">
        <v>934630</v>
      </c>
      <c r="E732">
        <v>67</v>
      </c>
      <c r="F732">
        <v>111525</v>
      </c>
      <c r="G732">
        <v>94</v>
      </c>
      <c r="H732">
        <v>103318</v>
      </c>
      <c r="I732">
        <v>69</v>
      </c>
      <c r="J732">
        <v>18349</v>
      </c>
      <c r="K732">
        <v>106</v>
      </c>
      <c r="L732">
        <v>976630</v>
      </c>
      <c r="M732">
        <v>102</v>
      </c>
      <c r="N732">
        <v>2584</v>
      </c>
      <c r="O732">
        <v>53</v>
      </c>
      <c r="P732" t="s">
        <v>26</v>
      </c>
      <c r="Q732" t="str">
        <f>_xlfn.IFS(OR(MTA_Daily_Ridership[[#This Row],[Day Name]]="Saturday",MTA_Daily_Ridership[[#This Row],[Day Name]]="Sunday"),"Weekend",TRUE,"Weekday")</f>
        <v>Weekend</v>
      </c>
      <c r="R7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4710138</v>
      </c>
      <c r="S732" s="9">
        <f>(MTA_Daily_Ridership[[#This Row],[Subways: % of Comparable Pre-Pandemic Day]]-100)/100</f>
        <v>-0.2</v>
      </c>
      <c r="T732">
        <f>MTA_Daily_Ridership[[#This Row],[Subways: Total Estimated Ridership]]/MTA_Daily_Ridership[[#This Row],[Bridges and Tunnels: Total Traffic]]</f>
        <v>2.6244350470495479</v>
      </c>
    </row>
    <row r="733" spans="1:20" x14ac:dyDescent="0.25">
      <c r="A733" s="1">
        <v>45055</v>
      </c>
      <c r="B733">
        <v>3925555</v>
      </c>
      <c r="C733">
        <v>69</v>
      </c>
      <c r="D733">
        <v>1524892</v>
      </c>
      <c r="E733">
        <v>67</v>
      </c>
      <c r="F733">
        <v>221290</v>
      </c>
      <c r="G733">
        <v>69</v>
      </c>
      <c r="H733">
        <v>205069</v>
      </c>
      <c r="I733">
        <v>72</v>
      </c>
      <c r="J733">
        <v>29923</v>
      </c>
      <c r="K733">
        <v>102</v>
      </c>
      <c r="L733">
        <v>955033</v>
      </c>
      <c r="M733">
        <v>99</v>
      </c>
      <c r="N733">
        <v>7827</v>
      </c>
      <c r="O733">
        <v>45</v>
      </c>
      <c r="P733" t="s">
        <v>23</v>
      </c>
      <c r="Q733" t="str">
        <f>_xlfn.IFS(OR(MTA_Daily_Ridership[[#This Row],[Day Name]]="Saturday",MTA_Daily_Ridership[[#This Row],[Day Name]]="Sunday"),"Weekend",TRUE,"Weekday")</f>
        <v>Weekday</v>
      </c>
      <c r="R7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6869589</v>
      </c>
      <c r="S733" s="9">
        <f>(MTA_Daily_Ridership[[#This Row],[Subways: % of Comparable Pre-Pandemic Day]]-100)/100</f>
        <v>-0.31</v>
      </c>
      <c r="T733">
        <f>MTA_Daily_Ridership[[#This Row],[Subways: Total Estimated Ridership]]/MTA_Daily_Ridership[[#This Row],[Bridges and Tunnels: Total Traffic]]</f>
        <v>4.1103867615045759</v>
      </c>
    </row>
    <row r="734" spans="1:20" x14ac:dyDescent="0.25">
      <c r="A734" s="1">
        <v>45056</v>
      </c>
      <c r="B734">
        <v>4014009</v>
      </c>
      <c r="C734">
        <v>70</v>
      </c>
      <c r="D734">
        <v>1528140</v>
      </c>
      <c r="E734">
        <v>67</v>
      </c>
      <c r="F734">
        <v>221747</v>
      </c>
      <c r="G734">
        <v>69</v>
      </c>
      <c r="H734">
        <v>203414</v>
      </c>
      <c r="I734">
        <v>71</v>
      </c>
      <c r="J734">
        <v>31360</v>
      </c>
      <c r="K734">
        <v>107</v>
      </c>
      <c r="L734">
        <v>981586</v>
      </c>
      <c r="M734">
        <v>102</v>
      </c>
      <c r="N734">
        <v>7998</v>
      </c>
      <c r="O734">
        <v>46</v>
      </c>
      <c r="P734" t="s">
        <v>21</v>
      </c>
      <c r="Q734" t="str">
        <f>_xlfn.IFS(OR(MTA_Daily_Ridership[[#This Row],[Day Name]]="Saturday",MTA_Daily_Ridership[[#This Row],[Day Name]]="Sunday"),"Weekend",TRUE,"Weekday")</f>
        <v>Weekday</v>
      </c>
      <c r="R7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6988254</v>
      </c>
      <c r="S734" s="9">
        <f>(MTA_Daily_Ridership[[#This Row],[Subways: % of Comparable Pre-Pandemic Day]]-100)/100</f>
        <v>-0.3</v>
      </c>
      <c r="T734">
        <f>MTA_Daily_Ridership[[#This Row],[Subways: Total Estimated Ridership]]/MTA_Daily_Ridership[[#This Row],[Bridges and Tunnels: Total Traffic]]</f>
        <v>4.0893095459796696</v>
      </c>
    </row>
    <row r="735" spans="1:20" x14ac:dyDescent="0.25">
      <c r="A735" s="1">
        <v>45057</v>
      </c>
      <c r="B735">
        <v>4015942</v>
      </c>
      <c r="C735">
        <v>70</v>
      </c>
      <c r="D735">
        <v>1535264</v>
      </c>
      <c r="E735">
        <v>67</v>
      </c>
      <c r="F735">
        <v>210683</v>
      </c>
      <c r="G735">
        <v>66</v>
      </c>
      <c r="H735">
        <v>201006</v>
      </c>
      <c r="I735">
        <v>70</v>
      </c>
      <c r="J735">
        <v>30899</v>
      </c>
      <c r="K735">
        <v>105</v>
      </c>
      <c r="L735">
        <v>1016578</v>
      </c>
      <c r="M735">
        <v>106</v>
      </c>
      <c r="N735">
        <v>7619</v>
      </c>
      <c r="O735">
        <v>44</v>
      </c>
      <c r="P735" t="s">
        <v>22</v>
      </c>
      <c r="Q735" t="str">
        <f>_xlfn.IFS(OR(MTA_Daily_Ridership[[#This Row],[Day Name]]="Saturday",MTA_Daily_Ridership[[#This Row],[Day Name]]="Sunday"),"Weekend",TRUE,"Weekday")</f>
        <v>Weekday</v>
      </c>
      <c r="R7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7017991</v>
      </c>
      <c r="S735" s="9">
        <f>(MTA_Daily_Ridership[[#This Row],[Subways: % of Comparable Pre-Pandemic Day]]-100)/100</f>
        <v>-0.3</v>
      </c>
      <c r="T735">
        <f>MTA_Daily_Ridership[[#This Row],[Subways: Total Estimated Ridership]]/MTA_Daily_Ridership[[#This Row],[Bridges and Tunnels: Total Traffic]]</f>
        <v>3.9504514164186122</v>
      </c>
    </row>
    <row r="736" spans="1:20" x14ac:dyDescent="0.25">
      <c r="A736" s="1">
        <v>45062</v>
      </c>
      <c r="B736">
        <v>4002015</v>
      </c>
      <c r="C736">
        <v>70</v>
      </c>
      <c r="D736">
        <v>1519397</v>
      </c>
      <c r="E736">
        <v>67</v>
      </c>
      <c r="F736">
        <v>227489</v>
      </c>
      <c r="G736">
        <v>71</v>
      </c>
      <c r="H736">
        <v>207484</v>
      </c>
      <c r="I736">
        <v>72</v>
      </c>
      <c r="J736">
        <v>29747</v>
      </c>
      <c r="K736">
        <v>101</v>
      </c>
      <c r="L736">
        <v>965091</v>
      </c>
      <c r="M736">
        <v>100</v>
      </c>
      <c r="N736">
        <v>7930</v>
      </c>
      <c r="O736">
        <v>46</v>
      </c>
      <c r="P736" t="s">
        <v>23</v>
      </c>
      <c r="Q736" t="str">
        <f>_xlfn.IFS(OR(MTA_Daily_Ridership[[#This Row],[Day Name]]="Saturday",MTA_Daily_Ridership[[#This Row],[Day Name]]="Sunday"),"Weekend",TRUE,"Weekday")</f>
        <v>Weekday</v>
      </c>
      <c r="R7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6959153</v>
      </c>
      <c r="S736" s="9">
        <f>(MTA_Daily_Ridership[[#This Row],[Subways: % of Comparable Pre-Pandemic Day]]-100)/100</f>
        <v>-0.3</v>
      </c>
      <c r="T736">
        <f>MTA_Daily_Ridership[[#This Row],[Subways: Total Estimated Ridership]]/MTA_Daily_Ridership[[#This Row],[Bridges and Tunnels: Total Traffic]]</f>
        <v>4.1467747601003433</v>
      </c>
    </row>
    <row r="737" spans="1:20" x14ac:dyDescent="0.25">
      <c r="A737" s="1">
        <v>45063</v>
      </c>
      <c r="B737">
        <v>4104786</v>
      </c>
      <c r="C737">
        <v>72</v>
      </c>
      <c r="D737">
        <v>1518546</v>
      </c>
      <c r="E737">
        <v>67</v>
      </c>
      <c r="F737">
        <v>223059</v>
      </c>
      <c r="G737">
        <v>70</v>
      </c>
      <c r="H737">
        <v>206630</v>
      </c>
      <c r="I737">
        <v>72</v>
      </c>
      <c r="J737">
        <v>30423</v>
      </c>
      <c r="K737">
        <v>103</v>
      </c>
      <c r="L737">
        <v>985531</v>
      </c>
      <c r="M737">
        <v>102</v>
      </c>
      <c r="N737">
        <v>7118</v>
      </c>
      <c r="O737">
        <v>41</v>
      </c>
      <c r="P737" t="s">
        <v>21</v>
      </c>
      <c r="Q737" t="str">
        <f>_xlfn.IFS(OR(MTA_Daily_Ridership[[#This Row],[Day Name]]="Saturday",MTA_Daily_Ridership[[#This Row],[Day Name]]="Sunday"),"Weekend",TRUE,"Weekday")</f>
        <v>Weekday</v>
      </c>
      <c r="R7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7076093</v>
      </c>
      <c r="S737" s="9">
        <f>(MTA_Daily_Ridership[[#This Row],[Subways: % of Comparable Pre-Pandemic Day]]-100)/100</f>
        <v>-0.28000000000000003</v>
      </c>
      <c r="T737">
        <f>MTA_Daily_Ridership[[#This Row],[Subways: Total Estimated Ridership]]/MTA_Daily_Ridership[[#This Row],[Bridges and Tunnels: Total Traffic]]</f>
        <v>4.1650501100422002</v>
      </c>
    </row>
    <row r="738" spans="1:20" x14ac:dyDescent="0.25">
      <c r="A738" s="1">
        <v>45082</v>
      </c>
      <c r="B738">
        <v>3544106</v>
      </c>
      <c r="C738">
        <v>63</v>
      </c>
      <c r="D738">
        <v>1432156</v>
      </c>
      <c r="E738">
        <v>67</v>
      </c>
      <c r="F738">
        <v>200806</v>
      </c>
      <c r="G738">
        <v>60</v>
      </c>
      <c r="H738">
        <v>183510</v>
      </c>
      <c r="I738">
        <v>62</v>
      </c>
      <c r="J738">
        <v>27920</v>
      </c>
      <c r="K738">
        <v>95</v>
      </c>
      <c r="L738">
        <v>938818</v>
      </c>
      <c r="M738">
        <v>95</v>
      </c>
      <c r="N738">
        <v>6892</v>
      </c>
      <c r="O738">
        <v>43</v>
      </c>
      <c r="P738" t="s">
        <v>25</v>
      </c>
      <c r="Q738" t="str">
        <f>_xlfn.IFS(OR(MTA_Daily_Ridership[[#This Row],[Day Name]]="Saturday",MTA_Daily_Ridership[[#This Row],[Day Name]]="Sunday"),"Weekend",TRUE,"Weekday")</f>
        <v>Weekday</v>
      </c>
      <c r="R7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6334208</v>
      </c>
      <c r="S738" s="9">
        <f>(MTA_Daily_Ridership[[#This Row],[Subways: % of Comparable Pre-Pandemic Day]]-100)/100</f>
        <v>-0.37</v>
      </c>
      <c r="T738">
        <f>MTA_Daily_Ridership[[#This Row],[Subways: Total Estimated Ridership]]/MTA_Daily_Ridership[[#This Row],[Bridges and Tunnels: Total Traffic]]</f>
        <v>3.775072484762755</v>
      </c>
    </row>
    <row r="739" spans="1:20" x14ac:dyDescent="0.25">
      <c r="A739" s="1">
        <v>45091</v>
      </c>
      <c r="B739">
        <v>3893073</v>
      </c>
      <c r="C739">
        <v>69</v>
      </c>
      <c r="D739">
        <v>1434687</v>
      </c>
      <c r="E739">
        <v>67</v>
      </c>
      <c r="F739">
        <v>235667</v>
      </c>
      <c r="G739">
        <v>71</v>
      </c>
      <c r="H739">
        <v>207746</v>
      </c>
      <c r="I739">
        <v>70</v>
      </c>
      <c r="J739">
        <v>30661</v>
      </c>
      <c r="K739">
        <v>105</v>
      </c>
      <c r="L739">
        <v>971437</v>
      </c>
      <c r="M739">
        <v>99</v>
      </c>
      <c r="N739">
        <v>7234</v>
      </c>
      <c r="O739">
        <v>45</v>
      </c>
      <c r="P739" t="s">
        <v>21</v>
      </c>
      <c r="Q739" t="str">
        <f>_xlfn.IFS(OR(MTA_Daily_Ridership[[#This Row],[Day Name]]="Saturday",MTA_Daily_Ridership[[#This Row],[Day Name]]="Sunday"),"Weekend",TRUE,"Weekday")</f>
        <v>Weekday</v>
      </c>
      <c r="R7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6780505</v>
      </c>
      <c r="S739" s="9">
        <f>(MTA_Daily_Ridership[[#This Row],[Subways: % of Comparable Pre-Pandemic Day]]-100)/100</f>
        <v>-0.31</v>
      </c>
      <c r="T739">
        <f>MTA_Daily_Ridership[[#This Row],[Subways: Total Estimated Ridership]]/MTA_Daily_Ridership[[#This Row],[Bridges and Tunnels: Total Traffic]]</f>
        <v>4.0075403757526225</v>
      </c>
    </row>
    <row r="740" spans="1:20" x14ac:dyDescent="0.25">
      <c r="A740" s="1">
        <v>45097</v>
      </c>
      <c r="B740">
        <v>3782810</v>
      </c>
      <c r="C740">
        <v>67</v>
      </c>
      <c r="D740">
        <v>1434258</v>
      </c>
      <c r="E740">
        <v>67</v>
      </c>
      <c r="F740">
        <v>235806</v>
      </c>
      <c r="G740">
        <v>71</v>
      </c>
      <c r="H740">
        <v>224371</v>
      </c>
      <c r="I740">
        <v>76</v>
      </c>
      <c r="J740">
        <v>29482</v>
      </c>
      <c r="K740">
        <v>101</v>
      </c>
      <c r="L740">
        <v>979074</v>
      </c>
      <c r="M740">
        <v>100</v>
      </c>
      <c r="N740">
        <v>7540</v>
      </c>
      <c r="O740">
        <v>47</v>
      </c>
      <c r="P740" t="s">
        <v>23</v>
      </c>
      <c r="Q740" t="str">
        <f>_xlfn.IFS(OR(MTA_Daily_Ridership[[#This Row],[Day Name]]="Saturday",MTA_Daily_Ridership[[#This Row],[Day Name]]="Sunday"),"Weekend",TRUE,"Weekday")</f>
        <v>Weekday</v>
      </c>
      <c r="R7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6693341</v>
      </c>
      <c r="S740" s="9">
        <f>(MTA_Daily_Ridership[[#This Row],[Subways: % of Comparable Pre-Pandemic Day]]-100)/100</f>
        <v>-0.33</v>
      </c>
      <c r="T740">
        <f>MTA_Daily_Ridership[[#This Row],[Subways: Total Estimated Ridership]]/MTA_Daily_Ridership[[#This Row],[Bridges and Tunnels: Total Traffic]]</f>
        <v>3.8636609694466406</v>
      </c>
    </row>
    <row r="741" spans="1:20" x14ac:dyDescent="0.25">
      <c r="A741" s="1">
        <v>45098</v>
      </c>
      <c r="B741">
        <v>3902298</v>
      </c>
      <c r="C741">
        <v>70</v>
      </c>
      <c r="D741">
        <v>1430476</v>
      </c>
      <c r="E741">
        <v>67</v>
      </c>
      <c r="F741">
        <v>242162</v>
      </c>
      <c r="G741">
        <v>73</v>
      </c>
      <c r="H741">
        <v>221141</v>
      </c>
      <c r="I741">
        <v>75</v>
      </c>
      <c r="J741">
        <v>31019</v>
      </c>
      <c r="K741">
        <v>106</v>
      </c>
      <c r="L741">
        <v>999201</v>
      </c>
      <c r="M741">
        <v>102</v>
      </c>
      <c r="N741">
        <v>7551</v>
      </c>
      <c r="O741">
        <v>47</v>
      </c>
      <c r="P741" t="s">
        <v>21</v>
      </c>
      <c r="Q741" t="str">
        <f>_xlfn.IFS(OR(MTA_Daily_Ridership[[#This Row],[Day Name]]="Saturday",MTA_Daily_Ridership[[#This Row],[Day Name]]="Sunday"),"Weekend",TRUE,"Weekday")</f>
        <v>Weekday</v>
      </c>
      <c r="R7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6833848</v>
      </c>
      <c r="S741" s="9">
        <f>(MTA_Daily_Ridership[[#This Row],[Subways: % of Comparable Pre-Pandemic Day]]-100)/100</f>
        <v>-0.3</v>
      </c>
      <c r="T741">
        <f>MTA_Daily_Ridership[[#This Row],[Subways: Total Estimated Ridership]]/MTA_Daily_Ridership[[#This Row],[Bridges and Tunnels: Total Traffic]]</f>
        <v>3.9054184293250307</v>
      </c>
    </row>
    <row r="742" spans="1:20" x14ac:dyDescent="0.25">
      <c r="A742" s="1">
        <v>45118</v>
      </c>
      <c r="B742">
        <v>3613670</v>
      </c>
      <c r="C742">
        <v>68</v>
      </c>
      <c r="D742">
        <v>1381701</v>
      </c>
      <c r="E742">
        <v>67</v>
      </c>
      <c r="F742">
        <v>221923</v>
      </c>
      <c r="G742">
        <v>70</v>
      </c>
      <c r="H742">
        <v>200151</v>
      </c>
      <c r="I742">
        <v>71</v>
      </c>
      <c r="J742">
        <v>30085</v>
      </c>
      <c r="K742">
        <v>106</v>
      </c>
      <c r="L742">
        <v>952112</v>
      </c>
      <c r="M742">
        <v>99</v>
      </c>
      <c r="N742">
        <v>7149</v>
      </c>
      <c r="O742">
        <v>52</v>
      </c>
      <c r="P742" t="s">
        <v>23</v>
      </c>
      <c r="Q742" t="str">
        <f>_xlfn.IFS(OR(MTA_Daily_Ridership[[#This Row],[Day Name]]="Saturday",MTA_Daily_Ridership[[#This Row],[Day Name]]="Sunday"),"Weekend",TRUE,"Weekday")</f>
        <v>Weekday</v>
      </c>
      <c r="R7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6406791</v>
      </c>
      <c r="S742" s="9">
        <f>(MTA_Daily_Ridership[[#This Row],[Subways: % of Comparable Pre-Pandemic Day]]-100)/100</f>
        <v>-0.32</v>
      </c>
      <c r="T742">
        <f>MTA_Daily_Ridership[[#This Row],[Subways: Total Estimated Ridership]]/MTA_Daily_Ridership[[#This Row],[Bridges and Tunnels: Total Traffic]]</f>
        <v>3.7954253281126591</v>
      </c>
    </row>
    <row r="743" spans="1:20" x14ac:dyDescent="0.25">
      <c r="A743" s="1">
        <v>45119</v>
      </c>
      <c r="B743">
        <v>3696737</v>
      </c>
      <c r="C743">
        <v>70</v>
      </c>
      <c r="D743">
        <v>1383484</v>
      </c>
      <c r="E743">
        <v>67</v>
      </c>
      <c r="F743">
        <v>218097</v>
      </c>
      <c r="G743">
        <v>69</v>
      </c>
      <c r="H743">
        <v>199169</v>
      </c>
      <c r="I743">
        <v>70</v>
      </c>
      <c r="J743">
        <v>31015</v>
      </c>
      <c r="K743">
        <v>109</v>
      </c>
      <c r="L743">
        <v>977898</v>
      </c>
      <c r="M743">
        <v>102</v>
      </c>
      <c r="N743">
        <v>6901</v>
      </c>
      <c r="O743">
        <v>50</v>
      </c>
      <c r="P743" t="s">
        <v>21</v>
      </c>
      <c r="Q743" t="str">
        <f>_xlfn.IFS(OR(MTA_Daily_Ridership[[#This Row],[Day Name]]="Saturday",MTA_Daily_Ridership[[#This Row],[Day Name]]="Sunday"),"Weekend",TRUE,"Weekday")</f>
        <v>Weekday</v>
      </c>
      <c r="R7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6513301</v>
      </c>
      <c r="S743" s="9">
        <f>(MTA_Daily_Ridership[[#This Row],[Subways: % of Comparable Pre-Pandemic Day]]-100)/100</f>
        <v>-0.3</v>
      </c>
      <c r="T743">
        <f>MTA_Daily_Ridership[[#This Row],[Subways: Total Estimated Ridership]]/MTA_Daily_Ridership[[#This Row],[Bridges and Tunnels: Total Traffic]]</f>
        <v>3.7802889462909222</v>
      </c>
    </row>
    <row r="744" spans="1:20" x14ac:dyDescent="0.25">
      <c r="A744" s="1">
        <v>45133</v>
      </c>
      <c r="B744">
        <v>3758378</v>
      </c>
      <c r="C744">
        <v>71</v>
      </c>
      <c r="D744">
        <v>1382345</v>
      </c>
      <c r="E744">
        <v>67</v>
      </c>
      <c r="F744">
        <v>226363</v>
      </c>
      <c r="G744">
        <v>71</v>
      </c>
      <c r="H744">
        <v>210315</v>
      </c>
      <c r="I744">
        <v>74</v>
      </c>
      <c r="J744">
        <v>30501</v>
      </c>
      <c r="K744">
        <v>108</v>
      </c>
      <c r="L744">
        <v>977673</v>
      </c>
      <c r="M744">
        <v>102</v>
      </c>
      <c r="N744">
        <v>7298</v>
      </c>
      <c r="O744">
        <v>53</v>
      </c>
      <c r="P744" t="s">
        <v>21</v>
      </c>
      <c r="Q744" t="str">
        <f>_xlfn.IFS(OR(MTA_Daily_Ridership[[#This Row],[Day Name]]="Saturday",MTA_Daily_Ridership[[#This Row],[Day Name]]="Sunday"),"Weekend",TRUE,"Weekday")</f>
        <v>Weekday</v>
      </c>
      <c r="R7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6592873</v>
      </c>
      <c r="S744" s="9">
        <f>(MTA_Daily_Ridership[[#This Row],[Subways: % of Comparable Pre-Pandemic Day]]-100)/100</f>
        <v>-0.28999999999999998</v>
      </c>
      <c r="T744">
        <f>MTA_Daily_Ridership[[#This Row],[Subways: Total Estimated Ridership]]/MTA_Daily_Ridership[[#This Row],[Bridges and Tunnels: Total Traffic]]</f>
        <v>3.8442076236123941</v>
      </c>
    </row>
    <row r="745" spans="1:20" x14ac:dyDescent="0.25">
      <c r="A745" s="1">
        <v>45139</v>
      </c>
      <c r="B745">
        <v>3598379</v>
      </c>
      <c r="C745">
        <v>70</v>
      </c>
      <c r="D745">
        <v>1357252</v>
      </c>
      <c r="E745">
        <v>67</v>
      </c>
      <c r="F745">
        <v>221518</v>
      </c>
      <c r="G745">
        <v>71</v>
      </c>
      <c r="H745">
        <v>199547</v>
      </c>
      <c r="I745">
        <v>73</v>
      </c>
      <c r="J745">
        <v>29354</v>
      </c>
      <c r="K745">
        <v>105</v>
      </c>
      <c r="L745">
        <v>954649</v>
      </c>
      <c r="M745">
        <v>98</v>
      </c>
      <c r="N745">
        <v>7060</v>
      </c>
      <c r="O745">
        <v>53</v>
      </c>
      <c r="P745" t="s">
        <v>23</v>
      </c>
      <c r="Q745" t="str">
        <f>_xlfn.IFS(OR(MTA_Daily_Ridership[[#This Row],[Day Name]]="Saturday",MTA_Daily_Ridership[[#This Row],[Day Name]]="Sunday"),"Weekend",TRUE,"Weekday")</f>
        <v>Weekday</v>
      </c>
      <c r="R7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6367759</v>
      </c>
      <c r="S745" s="9">
        <f>(MTA_Daily_Ridership[[#This Row],[Subways: % of Comparable Pre-Pandemic Day]]-100)/100</f>
        <v>-0.3</v>
      </c>
      <c r="T745">
        <f>MTA_Daily_Ridership[[#This Row],[Subways: Total Estimated Ridership]]/MTA_Daily_Ridership[[#This Row],[Bridges and Tunnels: Total Traffic]]</f>
        <v>3.7693214993154553</v>
      </c>
    </row>
    <row r="746" spans="1:20" x14ac:dyDescent="0.25">
      <c r="A746" s="1">
        <v>45140</v>
      </c>
      <c r="B746">
        <v>3640307</v>
      </c>
      <c r="C746">
        <v>71</v>
      </c>
      <c r="D746">
        <v>1359233</v>
      </c>
      <c r="E746">
        <v>67</v>
      </c>
      <c r="F746">
        <v>219641</v>
      </c>
      <c r="G746">
        <v>70</v>
      </c>
      <c r="H746">
        <v>201003</v>
      </c>
      <c r="I746">
        <v>74</v>
      </c>
      <c r="J746">
        <v>30380</v>
      </c>
      <c r="K746">
        <v>109</v>
      </c>
      <c r="L746">
        <v>964978</v>
      </c>
      <c r="M746">
        <v>99</v>
      </c>
      <c r="N746">
        <v>6913</v>
      </c>
      <c r="O746">
        <v>52</v>
      </c>
      <c r="P746" t="s">
        <v>21</v>
      </c>
      <c r="Q746" t="str">
        <f>_xlfn.IFS(OR(MTA_Daily_Ridership[[#This Row],[Day Name]]="Saturday",MTA_Daily_Ridership[[#This Row],[Day Name]]="Sunday"),"Weekend",TRUE,"Weekday")</f>
        <v>Weekday</v>
      </c>
      <c r="R7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6422455</v>
      </c>
      <c r="S746" s="9">
        <f>(MTA_Daily_Ridership[[#This Row],[Subways: % of Comparable Pre-Pandemic Day]]-100)/100</f>
        <v>-0.28999999999999998</v>
      </c>
      <c r="T746">
        <f>MTA_Daily_Ridership[[#This Row],[Subways: Total Estimated Ridership]]/MTA_Daily_Ridership[[#This Row],[Bridges and Tunnels: Total Traffic]]</f>
        <v>3.7724248635720192</v>
      </c>
    </row>
    <row r="747" spans="1:20" x14ac:dyDescent="0.25">
      <c r="A747" s="1">
        <v>45141</v>
      </c>
      <c r="B747">
        <v>3609076</v>
      </c>
      <c r="C747">
        <v>70</v>
      </c>
      <c r="D747">
        <v>1350472</v>
      </c>
      <c r="E747">
        <v>67</v>
      </c>
      <c r="F747">
        <v>220565</v>
      </c>
      <c r="G747">
        <v>71</v>
      </c>
      <c r="H747">
        <v>197044</v>
      </c>
      <c r="I747">
        <v>72</v>
      </c>
      <c r="J747">
        <v>30483</v>
      </c>
      <c r="K747">
        <v>109</v>
      </c>
      <c r="L747">
        <v>994978</v>
      </c>
      <c r="M747">
        <v>102</v>
      </c>
      <c r="N747">
        <v>6753</v>
      </c>
      <c r="O747">
        <v>50</v>
      </c>
      <c r="P747" t="s">
        <v>22</v>
      </c>
      <c r="Q747" t="str">
        <f>_xlfn.IFS(OR(MTA_Daily_Ridership[[#This Row],[Day Name]]="Saturday",MTA_Daily_Ridership[[#This Row],[Day Name]]="Sunday"),"Weekend",TRUE,"Weekday")</f>
        <v>Weekday</v>
      </c>
      <c r="R7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6409371</v>
      </c>
      <c r="S747" s="9">
        <f>(MTA_Daily_Ridership[[#This Row],[Subways: % of Comparable Pre-Pandemic Day]]-100)/100</f>
        <v>-0.3</v>
      </c>
      <c r="T747">
        <f>MTA_Daily_Ridership[[#This Row],[Subways: Total Estimated Ridership]]/MTA_Daily_Ridership[[#This Row],[Bridges and Tunnels: Total Traffic]]</f>
        <v>3.6272922617384507</v>
      </c>
    </row>
    <row r="748" spans="1:20" x14ac:dyDescent="0.25">
      <c r="A748" s="1">
        <v>45200</v>
      </c>
      <c r="B748">
        <v>1995361</v>
      </c>
      <c r="C748">
        <v>81</v>
      </c>
      <c r="D748">
        <v>669243</v>
      </c>
      <c r="E748">
        <v>67</v>
      </c>
      <c r="F748">
        <v>94222</v>
      </c>
      <c r="G748">
        <v>103</v>
      </c>
      <c r="H748">
        <v>92724</v>
      </c>
      <c r="I748">
        <v>88</v>
      </c>
      <c r="J748">
        <v>18586</v>
      </c>
      <c r="K748">
        <v>101</v>
      </c>
      <c r="L748">
        <v>898064</v>
      </c>
      <c r="M748">
        <v>106</v>
      </c>
      <c r="N748">
        <v>1984</v>
      </c>
      <c r="O748">
        <v>53</v>
      </c>
      <c r="P748" t="s">
        <v>27</v>
      </c>
      <c r="Q748" t="str">
        <f>_xlfn.IFS(OR(MTA_Daily_Ridership[[#This Row],[Day Name]]="Saturday",MTA_Daily_Ridership[[#This Row],[Day Name]]="Sunday"),"Weekend",TRUE,"Weekday")</f>
        <v>Weekend</v>
      </c>
      <c r="R7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3770184</v>
      </c>
      <c r="S748" s="9">
        <f>(MTA_Daily_Ridership[[#This Row],[Subways: % of Comparable Pre-Pandemic Day]]-100)/100</f>
        <v>-0.19</v>
      </c>
      <c r="T748">
        <f>MTA_Daily_Ridership[[#This Row],[Subways: Total Estimated Ridership]]/MTA_Daily_Ridership[[#This Row],[Bridges and Tunnels: Total Traffic]]</f>
        <v>2.2218472180156423</v>
      </c>
    </row>
    <row r="749" spans="1:20" x14ac:dyDescent="0.25">
      <c r="A749" s="1">
        <v>45265</v>
      </c>
      <c r="B749">
        <v>3991835</v>
      </c>
      <c r="C749">
        <v>75</v>
      </c>
      <c r="D749">
        <v>1346216</v>
      </c>
      <c r="E749">
        <v>67</v>
      </c>
      <c r="F749">
        <v>243329</v>
      </c>
      <c r="G749">
        <v>77</v>
      </c>
      <c r="H749">
        <v>224065</v>
      </c>
      <c r="I749">
        <v>80</v>
      </c>
      <c r="J749">
        <v>33235</v>
      </c>
      <c r="K749">
        <v>114</v>
      </c>
      <c r="L749">
        <v>914419</v>
      </c>
      <c r="M749">
        <v>103</v>
      </c>
      <c r="N749">
        <v>7964</v>
      </c>
      <c r="O749">
        <v>51</v>
      </c>
      <c r="P749" t="s">
        <v>23</v>
      </c>
      <c r="Q749" t="str">
        <f>_xlfn.IFS(OR(MTA_Daily_Ridership[[#This Row],[Day Name]]="Saturday",MTA_Daily_Ridership[[#This Row],[Day Name]]="Sunday"),"Weekend",TRUE,"Weekday")</f>
        <v>Weekday</v>
      </c>
      <c r="R7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6761063</v>
      </c>
      <c r="S749" s="9">
        <f>(MTA_Daily_Ridership[[#This Row],[Subways: % of Comparable Pre-Pandemic Day]]-100)/100</f>
        <v>-0.25</v>
      </c>
      <c r="T749">
        <f>MTA_Daily_Ridership[[#This Row],[Subways: Total Estimated Ridership]]/MTA_Daily_Ridership[[#This Row],[Bridges and Tunnels: Total Traffic]]</f>
        <v>4.3654331329510869</v>
      </c>
    </row>
    <row r="750" spans="1:20" x14ac:dyDescent="0.25">
      <c r="A750" s="1">
        <v>45266</v>
      </c>
      <c r="B750">
        <v>4116059</v>
      </c>
      <c r="C750">
        <v>77</v>
      </c>
      <c r="D750">
        <v>1350594</v>
      </c>
      <c r="E750">
        <v>67</v>
      </c>
      <c r="F750">
        <v>230920</v>
      </c>
      <c r="G750">
        <v>73</v>
      </c>
      <c r="H750">
        <v>211076</v>
      </c>
      <c r="I750">
        <v>76</v>
      </c>
      <c r="J750">
        <v>33502</v>
      </c>
      <c r="K750">
        <v>115</v>
      </c>
      <c r="L750">
        <v>936802</v>
      </c>
      <c r="M750">
        <v>106</v>
      </c>
      <c r="N750">
        <v>7951</v>
      </c>
      <c r="O750">
        <v>51</v>
      </c>
      <c r="P750" t="s">
        <v>21</v>
      </c>
      <c r="Q750" t="str">
        <f>_xlfn.IFS(OR(MTA_Daily_Ridership[[#This Row],[Day Name]]="Saturday",MTA_Daily_Ridership[[#This Row],[Day Name]]="Sunday"),"Weekend",TRUE,"Weekday")</f>
        <v>Weekday</v>
      </c>
      <c r="R7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6886904</v>
      </c>
      <c r="S750" s="9">
        <f>(MTA_Daily_Ridership[[#This Row],[Subways: % of Comparable Pre-Pandemic Day]]-100)/100</f>
        <v>-0.23</v>
      </c>
      <c r="T750">
        <f>MTA_Daily_Ridership[[#This Row],[Subways: Total Estimated Ridership]]/MTA_Daily_Ridership[[#This Row],[Bridges and Tunnels: Total Traffic]]</f>
        <v>4.3937342149141445</v>
      </c>
    </row>
    <row r="751" spans="1:20" x14ac:dyDescent="0.25">
      <c r="A751" s="1">
        <v>45318</v>
      </c>
      <c r="B751">
        <v>2283244</v>
      </c>
      <c r="C751">
        <v>84</v>
      </c>
      <c r="D751">
        <v>801262</v>
      </c>
      <c r="E751">
        <v>67</v>
      </c>
      <c r="F751">
        <v>117555</v>
      </c>
      <c r="G751">
        <v>121</v>
      </c>
      <c r="H751">
        <v>102600</v>
      </c>
      <c r="I751">
        <v>79</v>
      </c>
      <c r="J751">
        <v>19099</v>
      </c>
      <c r="K751">
        <v>132</v>
      </c>
      <c r="L751">
        <v>853000</v>
      </c>
      <c r="M751">
        <v>112</v>
      </c>
      <c r="N751">
        <v>2409</v>
      </c>
      <c r="O751">
        <v>59</v>
      </c>
      <c r="P751" t="s">
        <v>26</v>
      </c>
      <c r="Q751" t="str">
        <f>_xlfn.IFS(OR(MTA_Daily_Ridership[[#This Row],[Day Name]]="Saturday",MTA_Daily_Ridership[[#This Row],[Day Name]]="Sunday"),"Weekend",TRUE,"Weekday")</f>
        <v>Weekend</v>
      </c>
      <c r="R7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4179169</v>
      </c>
      <c r="S751" s="9">
        <f>(MTA_Daily_Ridership[[#This Row],[Subways: % of Comparable Pre-Pandemic Day]]-100)/100</f>
        <v>-0.16</v>
      </c>
      <c r="T751">
        <f>MTA_Daily_Ridership[[#This Row],[Subways: Total Estimated Ridership]]/MTA_Daily_Ridership[[#This Row],[Bridges and Tunnels: Total Traffic]]</f>
        <v>2.6767221570926143</v>
      </c>
    </row>
    <row r="752" spans="1:20" x14ac:dyDescent="0.25">
      <c r="A752" s="1">
        <v>45396</v>
      </c>
      <c r="B752">
        <v>2068885</v>
      </c>
      <c r="C752">
        <v>85</v>
      </c>
      <c r="D752">
        <v>664358</v>
      </c>
      <c r="E752">
        <v>67</v>
      </c>
      <c r="F752">
        <v>103711</v>
      </c>
      <c r="G752">
        <v>113</v>
      </c>
      <c r="H752">
        <v>93633</v>
      </c>
      <c r="I752">
        <v>91</v>
      </c>
      <c r="J752">
        <v>21766</v>
      </c>
      <c r="K752">
        <v>117</v>
      </c>
      <c r="L752">
        <v>897470</v>
      </c>
      <c r="M752">
        <v>104</v>
      </c>
      <c r="N752">
        <v>2145</v>
      </c>
      <c r="O752">
        <v>66</v>
      </c>
      <c r="P752" t="s">
        <v>27</v>
      </c>
      <c r="Q752" t="str">
        <f>_xlfn.IFS(OR(MTA_Daily_Ridership[[#This Row],[Day Name]]="Saturday",MTA_Daily_Ridership[[#This Row],[Day Name]]="Sunday"),"Weekend",TRUE,"Weekday")</f>
        <v>Weekend</v>
      </c>
      <c r="R7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3851968</v>
      </c>
      <c r="S752" s="9">
        <f>(MTA_Daily_Ridership[[#This Row],[Subways: % of Comparable Pre-Pandemic Day]]-100)/100</f>
        <v>-0.15</v>
      </c>
      <c r="T752">
        <f>MTA_Daily_Ridership[[#This Row],[Subways: Total Estimated Ridership]]/MTA_Daily_Ridership[[#This Row],[Bridges and Tunnels: Total Traffic]]</f>
        <v>2.3052414008267688</v>
      </c>
    </row>
    <row r="753" spans="1:20" x14ac:dyDescent="0.25">
      <c r="A753" s="1">
        <v>45554</v>
      </c>
      <c r="B753">
        <v>4255184</v>
      </c>
      <c r="C753">
        <v>74</v>
      </c>
      <c r="D753">
        <v>1547727</v>
      </c>
      <c r="E753">
        <v>67</v>
      </c>
      <c r="F753">
        <v>272725</v>
      </c>
      <c r="G753">
        <v>83</v>
      </c>
      <c r="H753">
        <v>226944</v>
      </c>
      <c r="I753">
        <v>79</v>
      </c>
      <c r="J753">
        <v>38515</v>
      </c>
      <c r="K753">
        <v>130</v>
      </c>
      <c r="L753">
        <v>997635</v>
      </c>
      <c r="M753">
        <v>105</v>
      </c>
      <c r="N753">
        <v>8367</v>
      </c>
      <c r="O753">
        <v>49</v>
      </c>
      <c r="P753" t="s">
        <v>22</v>
      </c>
      <c r="Q753" t="str">
        <f>_xlfn.IFS(OR(MTA_Daily_Ridership[[#This Row],[Day Name]]="Saturday",MTA_Daily_Ridership[[#This Row],[Day Name]]="Sunday"),"Weekend",TRUE,"Weekday")</f>
        <v>Weekday</v>
      </c>
      <c r="R7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7347097</v>
      </c>
      <c r="S753" s="9">
        <f>(MTA_Daily_Ridership[[#This Row],[Subways: % of Comparable Pre-Pandemic Day]]-100)/100</f>
        <v>-0.26</v>
      </c>
      <c r="T753">
        <f>MTA_Daily_Ridership[[#This Row],[Subways: Total Estimated Ridership]]/MTA_Daily_Ridership[[#This Row],[Bridges and Tunnels: Total Traffic]]</f>
        <v>4.2652713667824402</v>
      </c>
    </row>
    <row r="754" spans="1:20" x14ac:dyDescent="0.25">
      <c r="A754" s="1">
        <v>45557</v>
      </c>
      <c r="B754">
        <v>2131910</v>
      </c>
      <c r="C754">
        <v>84</v>
      </c>
      <c r="D754">
        <v>737715</v>
      </c>
      <c r="E754">
        <v>67</v>
      </c>
      <c r="F754">
        <v>131192</v>
      </c>
      <c r="G754">
        <v>132</v>
      </c>
      <c r="H754">
        <v>102752</v>
      </c>
      <c r="I754">
        <v>98</v>
      </c>
      <c r="J754">
        <v>23164</v>
      </c>
      <c r="K754">
        <v>135</v>
      </c>
      <c r="L754">
        <v>936446</v>
      </c>
      <c r="M754">
        <v>106</v>
      </c>
      <c r="N754">
        <v>2560</v>
      </c>
      <c r="O754">
        <v>88</v>
      </c>
      <c r="P754" t="s">
        <v>27</v>
      </c>
      <c r="Q754" t="str">
        <f>_xlfn.IFS(OR(MTA_Daily_Ridership[[#This Row],[Day Name]]="Saturday",MTA_Daily_Ridership[[#This Row],[Day Name]]="Sunday"),"Weekend",TRUE,"Weekday")</f>
        <v>Weekend</v>
      </c>
      <c r="R7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4065739</v>
      </c>
      <c r="S754" s="9">
        <f>(MTA_Daily_Ridership[[#This Row],[Subways: % of Comparable Pre-Pandemic Day]]-100)/100</f>
        <v>-0.16</v>
      </c>
      <c r="T754">
        <f>MTA_Daily_Ridership[[#This Row],[Subways: Total Estimated Ridership]]/MTA_Daily_Ridership[[#This Row],[Bridges and Tunnels: Total Traffic]]</f>
        <v>2.2765968352686645</v>
      </c>
    </row>
    <row r="755" spans="1:20" x14ac:dyDescent="0.25">
      <c r="A755" s="1">
        <v>45577</v>
      </c>
      <c r="B755">
        <v>2591860</v>
      </c>
      <c r="C755">
        <v>78</v>
      </c>
      <c r="D755">
        <v>933363</v>
      </c>
      <c r="E755">
        <v>67</v>
      </c>
      <c r="F755">
        <v>149093</v>
      </c>
      <c r="G755">
        <v>131</v>
      </c>
      <c r="H755">
        <v>144234</v>
      </c>
      <c r="I755">
        <v>95</v>
      </c>
      <c r="J755">
        <v>23525</v>
      </c>
      <c r="K755">
        <v>133</v>
      </c>
      <c r="L755">
        <v>957916</v>
      </c>
      <c r="M755">
        <v>101</v>
      </c>
      <c r="N755">
        <v>3387</v>
      </c>
      <c r="O755">
        <v>74</v>
      </c>
      <c r="P755" t="s">
        <v>26</v>
      </c>
      <c r="Q755" t="str">
        <f>_xlfn.IFS(OR(MTA_Daily_Ridership[[#This Row],[Day Name]]="Saturday",MTA_Daily_Ridership[[#This Row],[Day Name]]="Sunday"),"Weekend",TRUE,"Weekday")</f>
        <v>Weekend</v>
      </c>
      <c r="R7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4803378</v>
      </c>
      <c r="S755" s="9">
        <f>(MTA_Daily_Ridership[[#This Row],[Subways: % of Comparable Pre-Pandemic Day]]-100)/100</f>
        <v>-0.22</v>
      </c>
      <c r="T755">
        <f>MTA_Daily_Ridership[[#This Row],[Subways: Total Estimated Ridership]]/MTA_Daily_Ridership[[#This Row],[Bridges and Tunnels: Total Traffic]]</f>
        <v>2.7057278508762774</v>
      </c>
    </row>
    <row r="756" spans="1:20" x14ac:dyDescent="0.25">
      <c r="A756" s="1">
        <v>45584</v>
      </c>
      <c r="B756">
        <v>2823485</v>
      </c>
      <c r="C756">
        <v>85</v>
      </c>
      <c r="D756">
        <v>927916</v>
      </c>
      <c r="E756">
        <v>67</v>
      </c>
      <c r="F756">
        <v>156212</v>
      </c>
      <c r="G756">
        <v>138</v>
      </c>
      <c r="H756">
        <v>147214</v>
      </c>
      <c r="I756">
        <v>97</v>
      </c>
      <c r="J756">
        <v>24053</v>
      </c>
      <c r="K756">
        <v>136</v>
      </c>
      <c r="L756">
        <v>981152</v>
      </c>
      <c r="M756">
        <v>104</v>
      </c>
      <c r="N756">
        <v>3629</v>
      </c>
      <c r="O756">
        <v>80</v>
      </c>
      <c r="P756" t="s">
        <v>26</v>
      </c>
      <c r="Q756" t="str">
        <f>_xlfn.IFS(OR(MTA_Daily_Ridership[[#This Row],[Day Name]]="Saturday",MTA_Daily_Ridership[[#This Row],[Day Name]]="Sunday"),"Weekend",TRUE,"Weekday")</f>
        <v>Weekend</v>
      </c>
      <c r="R7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5063661</v>
      </c>
      <c r="S756" s="9">
        <f>(MTA_Daily_Ridership[[#This Row],[Subways: % of Comparable Pre-Pandemic Day]]-100)/100</f>
        <v>-0.15</v>
      </c>
      <c r="T756">
        <f>MTA_Daily_Ridership[[#This Row],[Subways: Total Estimated Ridership]]/MTA_Daily_Ridership[[#This Row],[Bridges and Tunnels: Total Traffic]]</f>
        <v>2.8777243485209225</v>
      </c>
    </row>
    <row r="757" spans="1:20" x14ac:dyDescent="0.25">
      <c r="A757" s="1">
        <v>45590</v>
      </c>
      <c r="B757">
        <v>4066538</v>
      </c>
      <c r="C757">
        <v>71</v>
      </c>
      <c r="D757">
        <v>1512545</v>
      </c>
      <c r="E757">
        <v>67</v>
      </c>
      <c r="F757">
        <v>262815</v>
      </c>
      <c r="G757">
        <v>84</v>
      </c>
      <c r="H757">
        <v>223941</v>
      </c>
      <c r="I757">
        <v>77</v>
      </c>
      <c r="J757">
        <v>36635</v>
      </c>
      <c r="K757">
        <v>123</v>
      </c>
      <c r="L757">
        <v>983885</v>
      </c>
      <c r="M757">
        <v>106</v>
      </c>
      <c r="N757">
        <v>7539</v>
      </c>
      <c r="O757">
        <v>42</v>
      </c>
      <c r="P757" t="s">
        <v>24</v>
      </c>
      <c r="Q757" t="str">
        <f>_xlfn.IFS(OR(MTA_Daily_Ridership[[#This Row],[Day Name]]="Saturday",MTA_Daily_Ridership[[#This Row],[Day Name]]="Sunday"),"Weekend",TRUE,"Weekday")</f>
        <v>Weekday</v>
      </c>
      <c r="R7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7093898</v>
      </c>
      <c r="S757" s="9">
        <f>(MTA_Daily_Ridership[[#This Row],[Subways: % of Comparable Pre-Pandemic Day]]-100)/100</f>
        <v>-0.28999999999999998</v>
      </c>
      <c r="T757">
        <f>MTA_Daily_Ridership[[#This Row],[Subways: Total Estimated Ridership]]/MTA_Daily_Ridership[[#This Row],[Bridges and Tunnels: Total Traffic]]</f>
        <v>4.1331436092632776</v>
      </c>
    </row>
    <row r="758" spans="1:20" x14ac:dyDescent="0.25">
      <c r="A758" s="1">
        <v>44304</v>
      </c>
      <c r="B758">
        <v>1082503</v>
      </c>
      <c r="C758">
        <v>45</v>
      </c>
      <c r="D758">
        <v>607333</v>
      </c>
      <c r="E758">
        <v>61</v>
      </c>
      <c r="F758">
        <v>38263</v>
      </c>
      <c r="G758">
        <v>42</v>
      </c>
      <c r="H758">
        <v>30983</v>
      </c>
      <c r="I758">
        <v>30</v>
      </c>
      <c r="J758">
        <v>10865</v>
      </c>
      <c r="K758">
        <v>58</v>
      </c>
      <c r="L758">
        <v>753446</v>
      </c>
      <c r="M758">
        <v>87</v>
      </c>
      <c r="N758">
        <v>0</v>
      </c>
      <c r="O758">
        <v>0</v>
      </c>
      <c r="P758" t="s">
        <v>27</v>
      </c>
      <c r="Q758" t="str">
        <f>_xlfn.IFS(OR(MTA_Daily_Ridership[[#This Row],[Day Name]]="Saturday",MTA_Daily_Ridership[[#This Row],[Day Name]]="Sunday"),"Weekend",TRUE,"Weekday")</f>
        <v>Weekend</v>
      </c>
      <c r="R7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2523393</v>
      </c>
      <c r="S758" s="9">
        <f>(MTA_Daily_Ridership[[#This Row],[Subways: % of Comparable Pre-Pandemic Day]]-100)/100</f>
        <v>-0.55000000000000004</v>
      </c>
      <c r="T758">
        <f>MTA_Daily_Ridership[[#This Row],[Subways: Total Estimated Ridership]]/MTA_Daily_Ridership[[#This Row],[Bridges and Tunnels: Total Traffic]]</f>
        <v>1.4367360102781088</v>
      </c>
    </row>
    <row r="759" spans="1:20" x14ac:dyDescent="0.25">
      <c r="A759" s="1">
        <v>44310</v>
      </c>
      <c r="B759">
        <v>1520057</v>
      </c>
      <c r="C759">
        <v>48</v>
      </c>
      <c r="D759">
        <v>809163</v>
      </c>
      <c r="E759">
        <v>61</v>
      </c>
      <c r="F759">
        <v>51570</v>
      </c>
      <c r="G759">
        <v>45</v>
      </c>
      <c r="H759">
        <v>43227</v>
      </c>
      <c r="I759">
        <v>29</v>
      </c>
      <c r="J759">
        <v>13351</v>
      </c>
      <c r="K759">
        <v>80</v>
      </c>
      <c r="L759">
        <v>854964</v>
      </c>
      <c r="M759">
        <v>94</v>
      </c>
      <c r="N759">
        <v>0</v>
      </c>
      <c r="O759">
        <v>0</v>
      </c>
      <c r="P759" t="s">
        <v>26</v>
      </c>
      <c r="Q759" t="str">
        <f>_xlfn.IFS(OR(MTA_Daily_Ridership[[#This Row],[Day Name]]="Saturday",MTA_Daily_Ridership[[#This Row],[Day Name]]="Sunday"),"Weekend",TRUE,"Weekday")</f>
        <v>Weekend</v>
      </c>
      <c r="R7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3292332</v>
      </c>
      <c r="S759" s="9">
        <f>(MTA_Daily_Ridership[[#This Row],[Subways: % of Comparable Pre-Pandemic Day]]-100)/100</f>
        <v>-0.52</v>
      </c>
      <c r="T759">
        <f>MTA_Daily_Ridership[[#This Row],[Subways: Total Estimated Ridership]]/MTA_Daily_Ridership[[#This Row],[Bridges and Tunnels: Total Traffic]]</f>
        <v>1.7779193042046215</v>
      </c>
    </row>
    <row r="760" spans="1:20" x14ac:dyDescent="0.25">
      <c r="A760" s="1">
        <v>44359</v>
      </c>
      <c r="B760">
        <v>1775538</v>
      </c>
      <c r="C760">
        <v>55</v>
      </c>
      <c r="D760">
        <v>849178</v>
      </c>
      <c r="E760">
        <v>61</v>
      </c>
      <c r="F760">
        <v>68188</v>
      </c>
      <c r="G760">
        <v>55</v>
      </c>
      <c r="H760">
        <v>61468</v>
      </c>
      <c r="I760">
        <v>39</v>
      </c>
      <c r="J760">
        <v>14450</v>
      </c>
      <c r="K760">
        <v>83</v>
      </c>
      <c r="L760">
        <v>919318</v>
      </c>
      <c r="M760">
        <v>93</v>
      </c>
      <c r="N760">
        <v>0</v>
      </c>
      <c r="O760">
        <v>0</v>
      </c>
      <c r="P760" t="s">
        <v>26</v>
      </c>
      <c r="Q760" t="str">
        <f>_xlfn.IFS(OR(MTA_Daily_Ridership[[#This Row],[Day Name]]="Saturday",MTA_Daily_Ridership[[#This Row],[Day Name]]="Sunday"),"Weekend",TRUE,"Weekday")</f>
        <v>Weekend</v>
      </c>
      <c r="R7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3688140</v>
      </c>
      <c r="S760" s="9">
        <f>(MTA_Daily_Ridership[[#This Row],[Subways: % of Comparable Pre-Pandemic Day]]-100)/100</f>
        <v>-0.45</v>
      </c>
      <c r="T760">
        <f>MTA_Daily_Ridership[[#This Row],[Subways: Total Estimated Ridership]]/MTA_Daily_Ridership[[#This Row],[Bridges and Tunnels: Total Traffic]]</f>
        <v>1.9313643374762597</v>
      </c>
    </row>
    <row r="761" spans="1:20" x14ac:dyDescent="0.25">
      <c r="A761" s="1">
        <v>44391</v>
      </c>
      <c r="B761">
        <v>2517615</v>
      </c>
      <c r="C761">
        <v>48</v>
      </c>
      <c r="D761">
        <v>1260044</v>
      </c>
      <c r="E761">
        <v>61</v>
      </c>
      <c r="F761">
        <v>120455</v>
      </c>
      <c r="G761">
        <v>38</v>
      </c>
      <c r="H761">
        <v>101843</v>
      </c>
      <c r="I761">
        <v>36</v>
      </c>
      <c r="J761">
        <v>23662</v>
      </c>
      <c r="K761">
        <v>83</v>
      </c>
      <c r="L761">
        <v>919213</v>
      </c>
      <c r="M761">
        <v>96</v>
      </c>
      <c r="N761">
        <v>5018</v>
      </c>
      <c r="O761">
        <v>36</v>
      </c>
      <c r="P761" t="s">
        <v>21</v>
      </c>
      <c r="Q761" t="str">
        <f>_xlfn.IFS(OR(MTA_Daily_Ridership[[#This Row],[Day Name]]="Saturday",MTA_Daily_Ridership[[#This Row],[Day Name]]="Sunday"),"Weekend",TRUE,"Weekday")</f>
        <v>Weekday</v>
      </c>
      <c r="R7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4947850</v>
      </c>
      <c r="S761" s="9">
        <f>(MTA_Daily_Ridership[[#This Row],[Subways: % of Comparable Pre-Pandemic Day]]-100)/100</f>
        <v>-0.52</v>
      </c>
      <c r="T761">
        <f>MTA_Daily_Ridership[[#This Row],[Subways: Total Estimated Ridership]]/MTA_Daily_Ridership[[#This Row],[Bridges and Tunnels: Total Traffic]]</f>
        <v>2.738880977531867</v>
      </c>
    </row>
    <row r="762" spans="1:20" x14ac:dyDescent="0.25">
      <c r="A762" s="1">
        <v>44404</v>
      </c>
      <c r="B762">
        <v>2487947</v>
      </c>
      <c r="C762">
        <v>47</v>
      </c>
      <c r="D762">
        <v>1267804</v>
      </c>
      <c r="E762">
        <v>61</v>
      </c>
      <c r="F762">
        <v>128262</v>
      </c>
      <c r="G762">
        <v>41</v>
      </c>
      <c r="H762">
        <v>102950</v>
      </c>
      <c r="I762">
        <v>36</v>
      </c>
      <c r="J762">
        <v>22609</v>
      </c>
      <c r="K762">
        <v>80</v>
      </c>
      <c r="L762">
        <v>918908</v>
      </c>
      <c r="M762">
        <v>96</v>
      </c>
      <c r="N762">
        <v>5132</v>
      </c>
      <c r="O762">
        <v>37</v>
      </c>
      <c r="P762" t="s">
        <v>23</v>
      </c>
      <c r="Q762" t="str">
        <f>_xlfn.IFS(OR(MTA_Daily_Ridership[[#This Row],[Day Name]]="Saturday",MTA_Daily_Ridership[[#This Row],[Day Name]]="Sunday"),"Weekend",TRUE,"Weekday")</f>
        <v>Weekday</v>
      </c>
      <c r="R7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4933612</v>
      </c>
      <c r="S762" s="9">
        <f>(MTA_Daily_Ridership[[#This Row],[Subways: % of Comparable Pre-Pandemic Day]]-100)/100</f>
        <v>-0.53</v>
      </c>
      <c r="T762">
        <f>MTA_Daily_Ridership[[#This Row],[Subways: Total Estimated Ridership]]/MTA_Daily_Ridership[[#This Row],[Bridges and Tunnels: Total Traffic]]</f>
        <v>2.707503906811128</v>
      </c>
    </row>
    <row r="763" spans="1:20" x14ac:dyDescent="0.25">
      <c r="A763" s="1">
        <v>44414</v>
      </c>
      <c r="B763">
        <v>2519444</v>
      </c>
      <c r="C763">
        <v>49</v>
      </c>
      <c r="D763">
        <v>1222343</v>
      </c>
      <c r="E763">
        <v>61</v>
      </c>
      <c r="F763">
        <v>123238</v>
      </c>
      <c r="G763">
        <v>39</v>
      </c>
      <c r="H763">
        <v>101218</v>
      </c>
      <c r="I763">
        <v>37</v>
      </c>
      <c r="J763">
        <v>22179</v>
      </c>
      <c r="K763">
        <v>79</v>
      </c>
      <c r="L763">
        <v>979833</v>
      </c>
      <c r="M763">
        <v>101</v>
      </c>
      <c r="N763">
        <v>4500</v>
      </c>
      <c r="O763">
        <v>34</v>
      </c>
      <c r="P763" t="s">
        <v>24</v>
      </c>
      <c r="Q763" t="str">
        <f>_xlfn.IFS(OR(MTA_Daily_Ridership[[#This Row],[Day Name]]="Saturday",MTA_Daily_Ridership[[#This Row],[Day Name]]="Sunday"),"Weekend",TRUE,"Weekday")</f>
        <v>Weekday</v>
      </c>
      <c r="R7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4972755</v>
      </c>
      <c r="S763" s="9">
        <f>(MTA_Daily_Ridership[[#This Row],[Subways: % of Comparable Pre-Pandemic Day]]-100)/100</f>
        <v>-0.51</v>
      </c>
      <c r="T763">
        <f>MTA_Daily_Ridership[[#This Row],[Subways: Total Estimated Ridership]]/MTA_Daily_Ridership[[#This Row],[Bridges and Tunnels: Total Traffic]]</f>
        <v>2.5712993948968856</v>
      </c>
    </row>
    <row r="764" spans="1:20" x14ac:dyDescent="0.25">
      <c r="A764" s="1">
        <v>44415</v>
      </c>
      <c r="B764">
        <v>1780458</v>
      </c>
      <c r="C764">
        <v>61</v>
      </c>
      <c r="D764">
        <v>836715</v>
      </c>
      <c r="E764">
        <v>61</v>
      </c>
      <c r="F764">
        <v>76835</v>
      </c>
      <c r="G764">
        <v>58</v>
      </c>
      <c r="H764">
        <v>67267</v>
      </c>
      <c r="I764">
        <v>44</v>
      </c>
      <c r="J764">
        <v>14108</v>
      </c>
      <c r="K764">
        <v>85</v>
      </c>
      <c r="L764">
        <v>923751</v>
      </c>
      <c r="M764">
        <v>96</v>
      </c>
      <c r="N764">
        <v>0</v>
      </c>
      <c r="O764">
        <v>0</v>
      </c>
      <c r="P764" t="s">
        <v>26</v>
      </c>
      <c r="Q764" t="str">
        <f>_xlfn.IFS(OR(MTA_Daily_Ridership[[#This Row],[Day Name]]="Saturday",MTA_Daily_Ridership[[#This Row],[Day Name]]="Sunday"),"Weekend",TRUE,"Weekday")</f>
        <v>Weekend</v>
      </c>
      <c r="R7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3699134</v>
      </c>
      <c r="S764" s="9">
        <f>(MTA_Daily_Ridership[[#This Row],[Subways: % of Comparable Pre-Pandemic Day]]-100)/100</f>
        <v>-0.39</v>
      </c>
      <c r="T764">
        <f>MTA_Daily_Ridership[[#This Row],[Subways: Total Estimated Ridership]]/MTA_Daily_Ridership[[#This Row],[Bridges and Tunnels: Total Traffic]]</f>
        <v>1.9274220000844384</v>
      </c>
    </row>
    <row r="765" spans="1:20" x14ac:dyDescent="0.25">
      <c r="A765" s="1">
        <v>44420</v>
      </c>
      <c r="B765">
        <v>2448589</v>
      </c>
      <c r="C765">
        <v>48</v>
      </c>
      <c r="D765">
        <v>1223666</v>
      </c>
      <c r="E765">
        <v>61</v>
      </c>
      <c r="F765">
        <v>119717</v>
      </c>
      <c r="G765">
        <v>38</v>
      </c>
      <c r="H765">
        <v>90818</v>
      </c>
      <c r="I765">
        <v>33</v>
      </c>
      <c r="J765">
        <v>22427</v>
      </c>
      <c r="K765">
        <v>80</v>
      </c>
      <c r="L765">
        <v>965578</v>
      </c>
      <c r="M765">
        <v>99</v>
      </c>
      <c r="N765">
        <v>4764</v>
      </c>
      <c r="O765">
        <v>36</v>
      </c>
      <c r="P765" t="s">
        <v>22</v>
      </c>
      <c r="Q765" t="str">
        <f>_xlfn.IFS(OR(MTA_Daily_Ridership[[#This Row],[Day Name]]="Saturday",MTA_Daily_Ridership[[#This Row],[Day Name]]="Sunday"),"Weekend",TRUE,"Weekday")</f>
        <v>Weekday</v>
      </c>
      <c r="R7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4875559</v>
      </c>
      <c r="S765" s="9">
        <f>(MTA_Daily_Ridership[[#This Row],[Subways: % of Comparable Pre-Pandemic Day]]-100)/100</f>
        <v>-0.52</v>
      </c>
      <c r="T765">
        <f>MTA_Daily_Ridership[[#This Row],[Subways: Total Estimated Ridership]]/MTA_Daily_Ridership[[#This Row],[Bridges and Tunnels: Total Traffic]]</f>
        <v>2.5358790278983157</v>
      </c>
    </row>
    <row r="766" spans="1:20" x14ac:dyDescent="0.25">
      <c r="A766" s="1">
        <v>44432</v>
      </c>
      <c r="B766">
        <v>2462365</v>
      </c>
      <c r="C766">
        <v>48</v>
      </c>
      <c r="D766">
        <v>1234884</v>
      </c>
      <c r="E766">
        <v>61</v>
      </c>
      <c r="F766">
        <v>130591</v>
      </c>
      <c r="G766">
        <v>42</v>
      </c>
      <c r="H766">
        <v>98325</v>
      </c>
      <c r="I766">
        <v>36</v>
      </c>
      <c r="J766">
        <v>22679</v>
      </c>
      <c r="K766">
        <v>81</v>
      </c>
      <c r="L766">
        <v>942935</v>
      </c>
      <c r="M766">
        <v>97</v>
      </c>
      <c r="N766">
        <v>5041</v>
      </c>
      <c r="O766">
        <v>38</v>
      </c>
      <c r="P766" t="s">
        <v>23</v>
      </c>
      <c r="Q766" t="str">
        <f>_xlfn.IFS(OR(MTA_Daily_Ridership[[#This Row],[Day Name]]="Saturday",MTA_Daily_Ridership[[#This Row],[Day Name]]="Sunday"),"Weekend",TRUE,"Weekday")</f>
        <v>Weekday</v>
      </c>
      <c r="R7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4896820</v>
      </c>
      <c r="S766" s="9">
        <f>(MTA_Daily_Ridership[[#This Row],[Subways: % of Comparable Pre-Pandemic Day]]-100)/100</f>
        <v>-0.52</v>
      </c>
      <c r="T766">
        <f>MTA_Daily_Ridership[[#This Row],[Subways: Total Estimated Ridership]]/MTA_Daily_Ridership[[#This Row],[Bridges and Tunnels: Total Traffic]]</f>
        <v>2.6113836054447019</v>
      </c>
    </row>
    <row r="767" spans="1:20" x14ac:dyDescent="0.25">
      <c r="A767" s="1">
        <v>44433</v>
      </c>
      <c r="B767">
        <v>2498255</v>
      </c>
      <c r="C767">
        <v>49</v>
      </c>
      <c r="D767">
        <v>1236342</v>
      </c>
      <c r="E767">
        <v>61</v>
      </c>
      <c r="F767">
        <v>127392</v>
      </c>
      <c r="G767">
        <v>41</v>
      </c>
      <c r="H767">
        <v>93307</v>
      </c>
      <c r="I767">
        <v>34</v>
      </c>
      <c r="J767">
        <v>23351</v>
      </c>
      <c r="K767">
        <v>84</v>
      </c>
      <c r="L767">
        <v>957036</v>
      </c>
      <c r="M767">
        <v>98</v>
      </c>
      <c r="N767">
        <v>5165</v>
      </c>
      <c r="O767">
        <v>39</v>
      </c>
      <c r="P767" t="s">
        <v>21</v>
      </c>
      <c r="Q767" t="str">
        <f>_xlfn.IFS(OR(MTA_Daily_Ridership[[#This Row],[Day Name]]="Saturday",MTA_Daily_Ridership[[#This Row],[Day Name]]="Sunday"),"Weekend",TRUE,"Weekday")</f>
        <v>Weekday</v>
      </c>
      <c r="R7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4940848</v>
      </c>
      <c r="S767" s="9">
        <f>(MTA_Daily_Ridership[[#This Row],[Subways: % of Comparable Pre-Pandemic Day]]-100)/100</f>
        <v>-0.51</v>
      </c>
      <c r="T767">
        <f>MTA_Daily_Ridership[[#This Row],[Subways: Total Estimated Ridership]]/MTA_Daily_Ridership[[#This Row],[Bridges and Tunnels: Total Traffic]]</f>
        <v>2.6104085948699947</v>
      </c>
    </row>
    <row r="768" spans="1:20" x14ac:dyDescent="0.25">
      <c r="A768" s="1">
        <v>44434</v>
      </c>
      <c r="B768">
        <v>2480137</v>
      </c>
      <c r="C768">
        <v>48</v>
      </c>
      <c r="D768">
        <v>1222996</v>
      </c>
      <c r="E768">
        <v>61</v>
      </c>
      <c r="F768">
        <v>122067</v>
      </c>
      <c r="G768">
        <v>39</v>
      </c>
      <c r="H768">
        <v>91039</v>
      </c>
      <c r="I768">
        <v>33</v>
      </c>
      <c r="J768">
        <v>22068</v>
      </c>
      <c r="K768">
        <v>79</v>
      </c>
      <c r="L768">
        <v>950534</v>
      </c>
      <c r="M768">
        <v>98</v>
      </c>
      <c r="N768">
        <v>4995</v>
      </c>
      <c r="O768">
        <v>37</v>
      </c>
      <c r="P768" t="s">
        <v>22</v>
      </c>
      <c r="Q768" t="str">
        <f>_xlfn.IFS(OR(MTA_Daily_Ridership[[#This Row],[Day Name]]="Saturday",MTA_Daily_Ridership[[#This Row],[Day Name]]="Sunday"),"Weekend",TRUE,"Weekday")</f>
        <v>Weekday</v>
      </c>
      <c r="R7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4893836</v>
      </c>
      <c r="S768" s="9">
        <f>(MTA_Daily_Ridership[[#This Row],[Subways: % of Comparable Pre-Pandemic Day]]-100)/100</f>
        <v>-0.52</v>
      </c>
      <c r="T768">
        <f>MTA_Daily_Ridership[[#This Row],[Subways: Total Estimated Ridership]]/MTA_Daily_Ridership[[#This Row],[Bridges and Tunnels: Total Traffic]]</f>
        <v>2.6092038790827052</v>
      </c>
    </row>
    <row r="769" spans="1:20" x14ac:dyDescent="0.25">
      <c r="A769" s="1">
        <v>44458</v>
      </c>
      <c r="B769">
        <v>1596823</v>
      </c>
      <c r="C769">
        <v>63</v>
      </c>
      <c r="D769">
        <v>674024</v>
      </c>
      <c r="E769">
        <v>61</v>
      </c>
      <c r="F769">
        <v>69397</v>
      </c>
      <c r="G769">
        <v>70</v>
      </c>
      <c r="H769">
        <v>64139</v>
      </c>
      <c r="I769">
        <v>61</v>
      </c>
      <c r="J769">
        <v>12612</v>
      </c>
      <c r="K769">
        <v>73</v>
      </c>
      <c r="L769">
        <v>914623</v>
      </c>
      <c r="M769">
        <v>103</v>
      </c>
      <c r="N769">
        <v>1897</v>
      </c>
      <c r="O769">
        <v>65</v>
      </c>
      <c r="P769" t="s">
        <v>27</v>
      </c>
      <c r="Q769" t="str">
        <f>_xlfn.IFS(OR(MTA_Daily_Ridership[[#This Row],[Day Name]]="Saturday",MTA_Daily_Ridership[[#This Row],[Day Name]]="Sunday"),"Weekend",TRUE,"Weekday")</f>
        <v>Weekend</v>
      </c>
      <c r="R7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3333515</v>
      </c>
      <c r="S769" s="9">
        <f>(MTA_Daily_Ridership[[#This Row],[Subways: % of Comparable Pre-Pandemic Day]]-100)/100</f>
        <v>-0.37</v>
      </c>
      <c r="T769">
        <f>MTA_Daily_Ridership[[#This Row],[Subways: Total Estimated Ridership]]/MTA_Daily_Ridership[[#This Row],[Bridges and Tunnels: Total Traffic]]</f>
        <v>1.7458810898042143</v>
      </c>
    </row>
    <row r="770" spans="1:20" x14ac:dyDescent="0.25">
      <c r="A770" s="1">
        <v>44492</v>
      </c>
      <c r="B770">
        <v>2077488</v>
      </c>
      <c r="C770">
        <v>62</v>
      </c>
      <c r="D770">
        <v>847596</v>
      </c>
      <c r="E770">
        <v>61</v>
      </c>
      <c r="F770">
        <v>74720</v>
      </c>
      <c r="G770">
        <v>66</v>
      </c>
      <c r="H770">
        <v>82865</v>
      </c>
      <c r="I770">
        <v>54</v>
      </c>
      <c r="J770">
        <v>13556</v>
      </c>
      <c r="K770">
        <v>77</v>
      </c>
      <c r="L770">
        <v>914737</v>
      </c>
      <c r="M770">
        <v>97</v>
      </c>
      <c r="N770">
        <v>2243</v>
      </c>
      <c r="O770">
        <v>49</v>
      </c>
      <c r="P770" t="s">
        <v>26</v>
      </c>
      <c r="Q770" t="str">
        <f>_xlfn.IFS(OR(MTA_Daily_Ridership[[#This Row],[Day Name]]="Saturday",MTA_Daily_Ridership[[#This Row],[Day Name]]="Sunday"),"Weekend",TRUE,"Weekday")</f>
        <v>Weekend</v>
      </c>
      <c r="R7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4013205</v>
      </c>
      <c r="S770" s="9">
        <f>(MTA_Daily_Ridership[[#This Row],[Subways: % of Comparable Pre-Pandemic Day]]-100)/100</f>
        <v>-0.38</v>
      </c>
      <c r="T770">
        <f>MTA_Daily_Ridership[[#This Row],[Subways: Total Estimated Ridership]]/MTA_Daily_Ridership[[#This Row],[Bridges and Tunnels: Total Traffic]]</f>
        <v>2.2711314836942202</v>
      </c>
    </row>
    <row r="771" spans="1:20" x14ac:dyDescent="0.25">
      <c r="A771" s="1">
        <v>44524</v>
      </c>
      <c r="B771">
        <v>3085289</v>
      </c>
      <c r="C771">
        <v>55</v>
      </c>
      <c r="D771">
        <v>1343391</v>
      </c>
      <c r="E771">
        <v>61</v>
      </c>
      <c r="F771">
        <v>165349</v>
      </c>
      <c r="G771">
        <v>50</v>
      </c>
      <c r="H771">
        <v>139391</v>
      </c>
      <c r="I771">
        <v>49</v>
      </c>
      <c r="J771">
        <v>21002</v>
      </c>
      <c r="K771">
        <v>67</v>
      </c>
      <c r="L771">
        <v>992568</v>
      </c>
      <c r="M771">
        <v>105</v>
      </c>
      <c r="N771">
        <v>6589</v>
      </c>
      <c r="O771">
        <v>39</v>
      </c>
      <c r="P771" t="s">
        <v>21</v>
      </c>
      <c r="Q771" t="str">
        <f>_xlfn.IFS(OR(MTA_Daily_Ridership[[#This Row],[Day Name]]="Saturday",MTA_Daily_Ridership[[#This Row],[Day Name]]="Sunday"),"Weekend",TRUE,"Weekday")</f>
        <v>Weekday</v>
      </c>
      <c r="R7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5753579</v>
      </c>
      <c r="S771" s="9">
        <f>(MTA_Daily_Ridership[[#This Row],[Subways: % of Comparable Pre-Pandemic Day]]-100)/100</f>
        <v>-0.45</v>
      </c>
      <c r="T771">
        <f>MTA_Daily_Ridership[[#This Row],[Subways: Total Estimated Ridership]]/MTA_Daily_Ridership[[#This Row],[Bridges and Tunnels: Total Traffic]]</f>
        <v>3.1083905586317511</v>
      </c>
    </row>
    <row r="772" spans="1:20" x14ac:dyDescent="0.25">
      <c r="A772" s="1">
        <v>44585</v>
      </c>
      <c r="B772">
        <v>2536827</v>
      </c>
      <c r="C772">
        <v>49</v>
      </c>
      <c r="D772">
        <v>1244112</v>
      </c>
      <c r="E772">
        <v>61</v>
      </c>
      <c r="F772">
        <v>127750</v>
      </c>
      <c r="G772">
        <v>42</v>
      </c>
      <c r="H772">
        <v>100520</v>
      </c>
      <c r="I772">
        <v>37</v>
      </c>
      <c r="J772">
        <v>19472</v>
      </c>
      <c r="K772">
        <v>69</v>
      </c>
      <c r="L772">
        <v>791390</v>
      </c>
      <c r="M772">
        <v>91</v>
      </c>
      <c r="N772">
        <v>5188</v>
      </c>
      <c r="O772">
        <v>32</v>
      </c>
      <c r="P772" t="s">
        <v>25</v>
      </c>
      <c r="Q772" t="str">
        <f>_xlfn.IFS(OR(MTA_Daily_Ridership[[#This Row],[Day Name]]="Saturday",MTA_Daily_Ridership[[#This Row],[Day Name]]="Sunday"),"Weekend",TRUE,"Weekday")</f>
        <v>Weekday</v>
      </c>
      <c r="R7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4825259</v>
      </c>
      <c r="S772" s="9">
        <f>(MTA_Daily_Ridership[[#This Row],[Subways: % of Comparable Pre-Pandemic Day]]-100)/100</f>
        <v>-0.51</v>
      </c>
      <c r="T772">
        <f>MTA_Daily_Ridership[[#This Row],[Subways: Total Estimated Ridership]]/MTA_Daily_Ridership[[#This Row],[Bridges and Tunnels: Total Traffic]]</f>
        <v>3.2055333021645458</v>
      </c>
    </row>
    <row r="773" spans="1:20" x14ac:dyDescent="0.25">
      <c r="A773" s="1">
        <v>44594</v>
      </c>
      <c r="B773">
        <v>2940152</v>
      </c>
      <c r="C773">
        <v>54</v>
      </c>
      <c r="D773">
        <v>1314898</v>
      </c>
      <c r="E773">
        <v>61</v>
      </c>
      <c r="F773">
        <v>140059</v>
      </c>
      <c r="G773">
        <v>46</v>
      </c>
      <c r="H773">
        <v>110996</v>
      </c>
      <c r="I773">
        <v>41</v>
      </c>
      <c r="J773">
        <v>22427</v>
      </c>
      <c r="K773">
        <v>76</v>
      </c>
      <c r="L773">
        <v>846701</v>
      </c>
      <c r="M773">
        <v>96</v>
      </c>
      <c r="N773">
        <v>5830</v>
      </c>
      <c r="O773">
        <v>36</v>
      </c>
      <c r="P773" t="s">
        <v>21</v>
      </c>
      <c r="Q773" t="str">
        <f>_xlfn.IFS(OR(MTA_Daily_Ridership[[#This Row],[Day Name]]="Saturday",MTA_Daily_Ridership[[#This Row],[Day Name]]="Sunday"),"Weekend",TRUE,"Weekday")</f>
        <v>Weekday</v>
      </c>
      <c r="R7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5381063</v>
      </c>
      <c r="S773" s="9">
        <f>(MTA_Daily_Ridership[[#This Row],[Subways: % of Comparable Pre-Pandemic Day]]-100)/100</f>
        <v>-0.46</v>
      </c>
      <c r="T773">
        <f>MTA_Daily_Ridership[[#This Row],[Subways: Total Estimated Ridership]]/MTA_Daily_Ridership[[#This Row],[Bridges and Tunnels: Total Traffic]]</f>
        <v>3.4724796592894069</v>
      </c>
    </row>
    <row r="774" spans="1:20" x14ac:dyDescent="0.25">
      <c r="A774" s="1">
        <v>44595</v>
      </c>
      <c r="B774">
        <v>2914198</v>
      </c>
      <c r="C774">
        <v>54</v>
      </c>
      <c r="D774">
        <v>1304726</v>
      </c>
      <c r="E774">
        <v>61</v>
      </c>
      <c r="F774">
        <v>126901</v>
      </c>
      <c r="G774">
        <v>42</v>
      </c>
      <c r="H774">
        <v>104093</v>
      </c>
      <c r="I774">
        <v>39</v>
      </c>
      <c r="J774">
        <v>22325</v>
      </c>
      <c r="K774">
        <v>76</v>
      </c>
      <c r="L774">
        <v>853193</v>
      </c>
      <c r="M774">
        <v>97</v>
      </c>
      <c r="N774">
        <v>5750</v>
      </c>
      <c r="O774">
        <v>36</v>
      </c>
      <c r="P774" t="s">
        <v>22</v>
      </c>
      <c r="Q774" t="str">
        <f>_xlfn.IFS(OR(MTA_Daily_Ridership[[#This Row],[Day Name]]="Saturday",MTA_Daily_Ridership[[#This Row],[Day Name]]="Sunday"),"Weekend",TRUE,"Weekday")</f>
        <v>Weekday</v>
      </c>
      <c r="R7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5331186</v>
      </c>
      <c r="S774" s="9">
        <f>(MTA_Daily_Ridership[[#This Row],[Subways: % of Comparable Pre-Pandemic Day]]-100)/100</f>
        <v>-0.46</v>
      </c>
      <c r="T774">
        <f>MTA_Daily_Ridership[[#This Row],[Subways: Total Estimated Ridership]]/MTA_Daily_Ridership[[#This Row],[Bridges and Tunnels: Total Traffic]]</f>
        <v>3.4156374935096747</v>
      </c>
    </row>
    <row r="775" spans="1:20" x14ac:dyDescent="0.25">
      <c r="A775" s="1">
        <v>44618</v>
      </c>
      <c r="B775">
        <v>1824833</v>
      </c>
      <c r="C775">
        <v>64</v>
      </c>
      <c r="D775">
        <v>775358</v>
      </c>
      <c r="E775">
        <v>61</v>
      </c>
      <c r="F775">
        <v>71783</v>
      </c>
      <c r="G775">
        <v>77</v>
      </c>
      <c r="H775">
        <v>61573</v>
      </c>
      <c r="I775">
        <v>47</v>
      </c>
      <c r="J775">
        <v>12226</v>
      </c>
      <c r="K775">
        <v>75</v>
      </c>
      <c r="L775">
        <v>847294</v>
      </c>
      <c r="M775">
        <v>102</v>
      </c>
      <c r="N775">
        <v>2012</v>
      </c>
      <c r="O775">
        <v>47</v>
      </c>
      <c r="P775" t="s">
        <v>26</v>
      </c>
      <c r="Q775" t="str">
        <f>_xlfn.IFS(OR(MTA_Daily_Ridership[[#This Row],[Day Name]]="Saturday",MTA_Daily_Ridership[[#This Row],[Day Name]]="Sunday"),"Weekend",TRUE,"Weekday")</f>
        <v>Weekend</v>
      </c>
      <c r="R7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3595079</v>
      </c>
      <c r="S775" s="9">
        <f>(MTA_Daily_Ridership[[#This Row],[Subways: % of Comparable Pre-Pandemic Day]]-100)/100</f>
        <v>-0.36</v>
      </c>
      <c r="T775">
        <f>MTA_Daily_Ridership[[#This Row],[Subways: Total Estimated Ridership]]/MTA_Daily_Ridership[[#This Row],[Bridges and Tunnels: Total Traffic]]</f>
        <v>2.1537187800220465</v>
      </c>
    </row>
    <row r="776" spans="1:20" x14ac:dyDescent="0.25">
      <c r="A776" s="1">
        <v>44624</v>
      </c>
      <c r="B776">
        <v>3077537</v>
      </c>
      <c r="C776">
        <v>55</v>
      </c>
      <c r="D776">
        <v>1363159</v>
      </c>
      <c r="E776">
        <v>61</v>
      </c>
      <c r="F776">
        <v>145518</v>
      </c>
      <c r="G776">
        <v>46</v>
      </c>
      <c r="H776">
        <v>125143</v>
      </c>
      <c r="I776">
        <v>45</v>
      </c>
      <c r="J776">
        <v>22821</v>
      </c>
      <c r="K776">
        <v>77</v>
      </c>
      <c r="L776">
        <v>957694</v>
      </c>
      <c r="M776">
        <v>104</v>
      </c>
      <c r="N776">
        <v>5807</v>
      </c>
      <c r="O776">
        <v>36</v>
      </c>
      <c r="P776" t="s">
        <v>24</v>
      </c>
      <c r="Q776" t="str">
        <f>_xlfn.IFS(OR(MTA_Daily_Ridership[[#This Row],[Day Name]]="Saturday",MTA_Daily_Ridership[[#This Row],[Day Name]]="Sunday"),"Weekend",TRUE,"Weekday")</f>
        <v>Weekday</v>
      </c>
      <c r="R7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5697679</v>
      </c>
      <c r="S776" s="9">
        <f>(MTA_Daily_Ridership[[#This Row],[Subways: % of Comparable Pre-Pandemic Day]]-100)/100</f>
        <v>-0.45</v>
      </c>
      <c r="T776">
        <f>MTA_Daily_Ridership[[#This Row],[Subways: Total Estimated Ridership]]/MTA_Daily_Ridership[[#This Row],[Bridges and Tunnels: Total Traffic]]</f>
        <v>3.213486771348677</v>
      </c>
    </row>
    <row r="777" spans="1:20" x14ac:dyDescent="0.25">
      <c r="A777" s="1">
        <v>44625</v>
      </c>
      <c r="B777">
        <v>1955535</v>
      </c>
      <c r="C777">
        <v>64</v>
      </c>
      <c r="D777">
        <v>812774</v>
      </c>
      <c r="E777">
        <v>61</v>
      </c>
      <c r="F777">
        <v>69010</v>
      </c>
      <c r="G777">
        <v>64</v>
      </c>
      <c r="H777">
        <v>70427</v>
      </c>
      <c r="I777">
        <v>52</v>
      </c>
      <c r="J777">
        <v>13269</v>
      </c>
      <c r="K777">
        <v>78</v>
      </c>
      <c r="L777">
        <v>865292</v>
      </c>
      <c r="M777">
        <v>99</v>
      </c>
      <c r="N777">
        <v>2116</v>
      </c>
      <c r="O777">
        <v>42</v>
      </c>
      <c r="P777" t="s">
        <v>26</v>
      </c>
      <c r="Q777" t="str">
        <f>_xlfn.IFS(OR(MTA_Daily_Ridership[[#This Row],[Day Name]]="Saturday",MTA_Daily_Ridership[[#This Row],[Day Name]]="Sunday"),"Weekend",TRUE,"Weekday")</f>
        <v>Weekend</v>
      </c>
      <c r="R7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3788423</v>
      </c>
      <c r="S777" s="9">
        <f>(MTA_Daily_Ridership[[#This Row],[Subways: % of Comparable Pre-Pandemic Day]]-100)/100</f>
        <v>-0.36</v>
      </c>
      <c r="T777">
        <f>MTA_Daily_Ridership[[#This Row],[Subways: Total Estimated Ridership]]/MTA_Daily_Ridership[[#This Row],[Bridges and Tunnels: Total Traffic]]</f>
        <v>2.2599712004733661</v>
      </c>
    </row>
    <row r="778" spans="1:20" x14ac:dyDescent="0.25">
      <c r="A778" s="1">
        <v>44644</v>
      </c>
      <c r="B778">
        <v>3212181</v>
      </c>
      <c r="C778">
        <v>58</v>
      </c>
      <c r="D778">
        <v>1373850</v>
      </c>
      <c r="E778">
        <v>61</v>
      </c>
      <c r="F778">
        <v>162392</v>
      </c>
      <c r="G778">
        <v>52</v>
      </c>
      <c r="H778">
        <v>134129</v>
      </c>
      <c r="I778">
        <v>49</v>
      </c>
      <c r="J778">
        <v>22998</v>
      </c>
      <c r="K778">
        <v>77</v>
      </c>
      <c r="L778">
        <v>900384</v>
      </c>
      <c r="M778">
        <v>98</v>
      </c>
      <c r="N778">
        <v>6513</v>
      </c>
      <c r="O778">
        <v>41</v>
      </c>
      <c r="P778" t="s">
        <v>22</v>
      </c>
      <c r="Q778" t="str">
        <f>_xlfn.IFS(OR(MTA_Daily_Ridership[[#This Row],[Day Name]]="Saturday",MTA_Daily_Ridership[[#This Row],[Day Name]]="Sunday"),"Weekend",TRUE,"Weekday")</f>
        <v>Weekday</v>
      </c>
      <c r="R7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5812447</v>
      </c>
      <c r="S778" s="9">
        <f>(MTA_Daily_Ridership[[#This Row],[Subways: % of Comparable Pre-Pandemic Day]]-100)/100</f>
        <v>-0.42</v>
      </c>
      <c r="T778">
        <f>MTA_Daily_Ridership[[#This Row],[Subways: Total Estimated Ridership]]/MTA_Daily_Ridership[[#This Row],[Bridges and Tunnels: Total Traffic]]</f>
        <v>3.5675678377225717</v>
      </c>
    </row>
    <row r="779" spans="1:20" x14ac:dyDescent="0.25">
      <c r="A779" s="1">
        <v>44654</v>
      </c>
      <c r="B779">
        <v>1463932</v>
      </c>
      <c r="C779">
        <v>60</v>
      </c>
      <c r="D779">
        <v>607152</v>
      </c>
      <c r="E779">
        <v>61</v>
      </c>
      <c r="F779">
        <v>58819</v>
      </c>
      <c r="G779">
        <v>64</v>
      </c>
      <c r="H779">
        <v>53761</v>
      </c>
      <c r="I779">
        <v>52</v>
      </c>
      <c r="J779">
        <v>12947</v>
      </c>
      <c r="K779">
        <v>69</v>
      </c>
      <c r="L779">
        <v>790600</v>
      </c>
      <c r="M779">
        <v>91</v>
      </c>
      <c r="N779">
        <v>1419</v>
      </c>
      <c r="O779">
        <v>43</v>
      </c>
      <c r="P779" t="s">
        <v>27</v>
      </c>
      <c r="Q779" t="str">
        <f>_xlfn.IFS(OR(MTA_Daily_Ridership[[#This Row],[Day Name]]="Saturday",MTA_Daily_Ridership[[#This Row],[Day Name]]="Sunday"),"Weekend",TRUE,"Weekday")</f>
        <v>Weekend</v>
      </c>
      <c r="R7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2988630</v>
      </c>
      <c r="S779" s="9">
        <f>(MTA_Daily_Ridership[[#This Row],[Subways: % of Comparable Pre-Pandemic Day]]-100)/100</f>
        <v>-0.4</v>
      </c>
      <c r="T779">
        <f>MTA_Daily_Ridership[[#This Row],[Subways: Total Estimated Ridership]]/MTA_Daily_Ridership[[#This Row],[Bridges and Tunnels: Total Traffic]]</f>
        <v>1.8516721477358968</v>
      </c>
    </row>
    <row r="780" spans="1:20" x14ac:dyDescent="0.25">
      <c r="A780" s="1">
        <v>44697</v>
      </c>
      <c r="B780">
        <v>3080043</v>
      </c>
      <c r="C780">
        <v>54</v>
      </c>
      <c r="D780">
        <v>1396300</v>
      </c>
      <c r="E780">
        <v>61</v>
      </c>
      <c r="F780">
        <v>163431</v>
      </c>
      <c r="G780">
        <v>51</v>
      </c>
      <c r="H780">
        <v>140702</v>
      </c>
      <c r="I780">
        <v>49</v>
      </c>
      <c r="J780">
        <v>22187</v>
      </c>
      <c r="K780">
        <v>75</v>
      </c>
      <c r="L780">
        <v>898690</v>
      </c>
      <c r="M780">
        <v>93</v>
      </c>
      <c r="N780">
        <v>5996</v>
      </c>
      <c r="O780">
        <v>34</v>
      </c>
      <c r="P780" t="s">
        <v>25</v>
      </c>
      <c r="Q780" t="str">
        <f>_xlfn.IFS(OR(MTA_Daily_Ridership[[#This Row],[Day Name]]="Saturday",MTA_Daily_Ridership[[#This Row],[Day Name]]="Sunday"),"Weekend",TRUE,"Weekday")</f>
        <v>Weekday</v>
      </c>
      <c r="R7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5707349</v>
      </c>
      <c r="S780" s="9">
        <f>(MTA_Daily_Ridership[[#This Row],[Subways: % of Comparable Pre-Pandemic Day]]-100)/100</f>
        <v>-0.46</v>
      </c>
      <c r="T780">
        <f>MTA_Daily_Ridership[[#This Row],[Subways: Total Estimated Ridership]]/MTA_Daily_Ridership[[#This Row],[Bridges and Tunnels: Total Traffic]]</f>
        <v>3.4272585652449679</v>
      </c>
    </row>
    <row r="781" spans="1:20" x14ac:dyDescent="0.25">
      <c r="A781" s="1">
        <v>44701</v>
      </c>
      <c r="B781">
        <v>3271914</v>
      </c>
      <c r="C781">
        <v>57</v>
      </c>
      <c r="D781">
        <v>1396732</v>
      </c>
      <c r="E781">
        <v>61</v>
      </c>
      <c r="F781">
        <v>175666</v>
      </c>
      <c r="G781">
        <v>55</v>
      </c>
      <c r="H781">
        <v>146403</v>
      </c>
      <c r="I781">
        <v>51</v>
      </c>
      <c r="J781">
        <v>23767</v>
      </c>
      <c r="K781">
        <v>81</v>
      </c>
      <c r="L781">
        <v>1011794</v>
      </c>
      <c r="M781">
        <v>105</v>
      </c>
      <c r="N781">
        <v>6040</v>
      </c>
      <c r="O781">
        <v>35</v>
      </c>
      <c r="P781" t="s">
        <v>24</v>
      </c>
      <c r="Q781" t="str">
        <f>_xlfn.IFS(OR(MTA_Daily_Ridership[[#This Row],[Day Name]]="Saturday",MTA_Daily_Ridership[[#This Row],[Day Name]]="Sunday"),"Weekend",TRUE,"Weekday")</f>
        <v>Weekday</v>
      </c>
      <c r="R7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6032316</v>
      </c>
      <c r="S781" s="9">
        <f>(MTA_Daily_Ridership[[#This Row],[Subways: % of Comparable Pre-Pandemic Day]]-100)/100</f>
        <v>-0.43</v>
      </c>
      <c r="T781">
        <f>MTA_Daily_Ridership[[#This Row],[Subways: Total Estimated Ridership]]/MTA_Daily_Ridership[[#This Row],[Bridges and Tunnels: Total Traffic]]</f>
        <v>3.2337748593093059</v>
      </c>
    </row>
    <row r="782" spans="1:20" x14ac:dyDescent="0.25">
      <c r="A782" s="1">
        <v>44744</v>
      </c>
      <c r="B782">
        <v>1847093</v>
      </c>
      <c r="C782">
        <v>65</v>
      </c>
      <c r="D782">
        <v>827668</v>
      </c>
      <c r="E782">
        <v>61</v>
      </c>
      <c r="F782">
        <v>84481</v>
      </c>
      <c r="G782">
        <v>66</v>
      </c>
      <c r="H782">
        <v>75179</v>
      </c>
      <c r="I782">
        <v>49</v>
      </c>
      <c r="J782">
        <v>12878</v>
      </c>
      <c r="K782">
        <v>81</v>
      </c>
      <c r="L782">
        <v>823425</v>
      </c>
      <c r="M782">
        <v>89</v>
      </c>
      <c r="N782">
        <v>2042</v>
      </c>
      <c r="O782">
        <v>40</v>
      </c>
      <c r="P782" t="s">
        <v>26</v>
      </c>
      <c r="Q782" t="str">
        <f>_xlfn.IFS(OR(MTA_Daily_Ridership[[#This Row],[Day Name]]="Saturday",MTA_Daily_Ridership[[#This Row],[Day Name]]="Sunday"),"Weekend",TRUE,"Weekday")</f>
        <v>Weekend</v>
      </c>
      <c r="R7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3672766</v>
      </c>
      <c r="S782" s="9">
        <f>(MTA_Daily_Ridership[[#This Row],[Subways: % of Comparable Pre-Pandemic Day]]-100)/100</f>
        <v>-0.35</v>
      </c>
      <c r="T782">
        <f>MTA_Daily_Ridership[[#This Row],[Subways: Total Estimated Ridership]]/MTA_Daily_Ridership[[#This Row],[Bridges and Tunnels: Total Traffic]]</f>
        <v>2.2431830464219571</v>
      </c>
    </row>
    <row r="783" spans="1:20" x14ac:dyDescent="0.25">
      <c r="A783" s="1">
        <v>44764</v>
      </c>
      <c r="B783">
        <v>2942752</v>
      </c>
      <c r="C783">
        <v>56</v>
      </c>
      <c r="D783">
        <v>1267907</v>
      </c>
      <c r="E783">
        <v>61</v>
      </c>
      <c r="F783">
        <v>174861</v>
      </c>
      <c r="G783">
        <v>55</v>
      </c>
      <c r="H783">
        <v>138068</v>
      </c>
      <c r="I783">
        <v>49</v>
      </c>
      <c r="J783">
        <v>23926</v>
      </c>
      <c r="K783">
        <v>84</v>
      </c>
      <c r="L783">
        <v>993037</v>
      </c>
      <c r="M783">
        <v>103</v>
      </c>
      <c r="N783">
        <v>5322</v>
      </c>
      <c r="O783">
        <v>39</v>
      </c>
      <c r="P783" t="s">
        <v>24</v>
      </c>
      <c r="Q783" t="str">
        <f>_xlfn.IFS(OR(MTA_Daily_Ridership[[#This Row],[Day Name]]="Saturday",MTA_Daily_Ridership[[#This Row],[Day Name]]="Sunday"),"Weekend",TRUE,"Weekday")</f>
        <v>Weekday</v>
      </c>
      <c r="R7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5545873</v>
      </c>
      <c r="S783" s="9">
        <f>(MTA_Daily_Ridership[[#This Row],[Subways: % of Comparable Pre-Pandemic Day]]-100)/100</f>
        <v>-0.44</v>
      </c>
      <c r="T783">
        <f>MTA_Daily_Ridership[[#This Row],[Subways: Total Estimated Ridership]]/MTA_Daily_Ridership[[#This Row],[Bridges and Tunnels: Total Traffic]]</f>
        <v>2.9633860571156965</v>
      </c>
    </row>
    <row r="784" spans="1:20" x14ac:dyDescent="0.25">
      <c r="A784" s="1">
        <v>44766</v>
      </c>
      <c r="B784">
        <v>1596195</v>
      </c>
      <c r="C784">
        <v>68</v>
      </c>
      <c r="D784">
        <v>674189</v>
      </c>
      <c r="E784">
        <v>61</v>
      </c>
      <c r="F784">
        <v>82656</v>
      </c>
      <c r="G784">
        <v>79</v>
      </c>
      <c r="H784">
        <v>68265</v>
      </c>
      <c r="I784">
        <v>64</v>
      </c>
      <c r="J784">
        <v>12751</v>
      </c>
      <c r="K784">
        <v>77</v>
      </c>
      <c r="L784">
        <v>908767</v>
      </c>
      <c r="M784">
        <v>103</v>
      </c>
      <c r="N784">
        <v>6</v>
      </c>
      <c r="O784">
        <v>0</v>
      </c>
      <c r="P784" t="s">
        <v>27</v>
      </c>
      <c r="Q784" t="str">
        <f>_xlfn.IFS(OR(MTA_Daily_Ridership[[#This Row],[Day Name]]="Saturday",MTA_Daily_Ridership[[#This Row],[Day Name]]="Sunday"),"Weekend",TRUE,"Weekday")</f>
        <v>Weekend</v>
      </c>
      <c r="R7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3342829</v>
      </c>
      <c r="S784" s="9">
        <f>(MTA_Daily_Ridership[[#This Row],[Subways: % of Comparable Pre-Pandemic Day]]-100)/100</f>
        <v>-0.32</v>
      </c>
      <c r="T784">
        <f>MTA_Daily_Ridership[[#This Row],[Subways: Total Estimated Ridership]]/MTA_Daily_Ridership[[#This Row],[Bridges and Tunnels: Total Traffic]]</f>
        <v>1.7564403196859042</v>
      </c>
    </row>
    <row r="785" spans="1:20" x14ac:dyDescent="0.25">
      <c r="A785" s="1">
        <v>44771</v>
      </c>
      <c r="B785">
        <v>2932846</v>
      </c>
      <c r="C785">
        <v>56</v>
      </c>
      <c r="D785">
        <v>1260714</v>
      </c>
      <c r="E785">
        <v>61</v>
      </c>
      <c r="F785">
        <v>166723</v>
      </c>
      <c r="G785">
        <v>53</v>
      </c>
      <c r="H785">
        <v>147568</v>
      </c>
      <c r="I785">
        <v>52</v>
      </c>
      <c r="J785">
        <v>23697</v>
      </c>
      <c r="K785">
        <v>84</v>
      </c>
      <c r="L785">
        <v>979719</v>
      </c>
      <c r="M785">
        <v>102</v>
      </c>
      <c r="N785">
        <v>5532</v>
      </c>
      <c r="O785">
        <v>40</v>
      </c>
      <c r="P785" t="s">
        <v>24</v>
      </c>
      <c r="Q785" t="str">
        <f>_xlfn.IFS(OR(MTA_Daily_Ridership[[#This Row],[Day Name]]="Saturday",MTA_Daily_Ridership[[#This Row],[Day Name]]="Sunday"),"Weekend",TRUE,"Weekday")</f>
        <v>Weekday</v>
      </c>
      <c r="R7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5516799</v>
      </c>
      <c r="S785" s="9">
        <f>(MTA_Daily_Ridership[[#This Row],[Subways: % of Comparable Pre-Pandemic Day]]-100)/100</f>
        <v>-0.44</v>
      </c>
      <c r="T785">
        <f>MTA_Daily_Ridership[[#This Row],[Subways: Total Estimated Ridership]]/MTA_Daily_Ridership[[#This Row],[Bridges and Tunnels: Total Traffic]]</f>
        <v>2.99355835703911</v>
      </c>
    </row>
    <row r="786" spans="1:20" x14ac:dyDescent="0.25">
      <c r="A786" s="1">
        <v>44774</v>
      </c>
      <c r="B786">
        <v>2739262</v>
      </c>
      <c r="C786">
        <v>53</v>
      </c>
      <c r="D786">
        <v>1240007</v>
      </c>
      <c r="E786">
        <v>61</v>
      </c>
      <c r="F786">
        <v>151752</v>
      </c>
      <c r="G786">
        <v>49</v>
      </c>
      <c r="H786">
        <v>138431</v>
      </c>
      <c r="I786">
        <v>51</v>
      </c>
      <c r="J786">
        <v>22892</v>
      </c>
      <c r="K786">
        <v>82</v>
      </c>
      <c r="L786">
        <v>904119</v>
      </c>
      <c r="M786">
        <v>93</v>
      </c>
      <c r="N786">
        <v>5673</v>
      </c>
      <c r="O786">
        <v>42</v>
      </c>
      <c r="P786" t="s">
        <v>25</v>
      </c>
      <c r="Q786" t="str">
        <f>_xlfn.IFS(OR(MTA_Daily_Ridership[[#This Row],[Day Name]]="Saturday",MTA_Daily_Ridership[[#This Row],[Day Name]]="Sunday"),"Weekend",TRUE,"Weekday")</f>
        <v>Weekday</v>
      </c>
      <c r="R7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5202136</v>
      </c>
      <c r="S786" s="9">
        <f>(MTA_Daily_Ridership[[#This Row],[Subways: % of Comparable Pre-Pandemic Day]]-100)/100</f>
        <v>-0.47</v>
      </c>
      <c r="T786">
        <f>MTA_Daily_Ridership[[#This Row],[Subways: Total Estimated Ridership]]/MTA_Daily_Ridership[[#This Row],[Bridges and Tunnels: Total Traffic]]</f>
        <v>3.0297582508497221</v>
      </c>
    </row>
    <row r="787" spans="1:20" x14ac:dyDescent="0.25">
      <c r="A787" s="1">
        <v>44780</v>
      </c>
      <c r="B787">
        <v>1542311</v>
      </c>
      <c r="C787">
        <v>65</v>
      </c>
      <c r="D787">
        <v>670866</v>
      </c>
      <c r="E787">
        <v>61</v>
      </c>
      <c r="F787">
        <v>78449</v>
      </c>
      <c r="G787">
        <v>75</v>
      </c>
      <c r="H787">
        <v>66242</v>
      </c>
      <c r="I787">
        <v>64</v>
      </c>
      <c r="J787">
        <v>14367</v>
      </c>
      <c r="K787">
        <v>80</v>
      </c>
      <c r="L787">
        <v>882525</v>
      </c>
      <c r="M787">
        <v>96</v>
      </c>
      <c r="N787">
        <v>153</v>
      </c>
      <c r="O787">
        <v>4</v>
      </c>
      <c r="P787" t="s">
        <v>27</v>
      </c>
      <c r="Q787" t="str">
        <f>_xlfn.IFS(OR(MTA_Daily_Ridership[[#This Row],[Day Name]]="Saturday",MTA_Daily_Ridership[[#This Row],[Day Name]]="Sunday"),"Weekend",TRUE,"Weekday")</f>
        <v>Weekend</v>
      </c>
      <c r="R7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3254913</v>
      </c>
      <c r="S787" s="9">
        <f>(MTA_Daily_Ridership[[#This Row],[Subways: % of Comparable Pre-Pandemic Day]]-100)/100</f>
        <v>-0.35</v>
      </c>
      <c r="T787">
        <f>MTA_Daily_Ridership[[#This Row],[Subways: Total Estimated Ridership]]/MTA_Daily_Ridership[[#This Row],[Bridges and Tunnels: Total Traffic]]</f>
        <v>1.747611682388601</v>
      </c>
    </row>
    <row r="788" spans="1:20" x14ac:dyDescent="0.25">
      <c r="A788" s="1">
        <v>44788</v>
      </c>
      <c r="B788">
        <v>2768347</v>
      </c>
      <c r="C788">
        <v>54</v>
      </c>
      <c r="D788">
        <v>1234308</v>
      </c>
      <c r="E788">
        <v>61</v>
      </c>
      <c r="F788">
        <v>161519</v>
      </c>
      <c r="G788">
        <v>52</v>
      </c>
      <c r="H788">
        <v>144170</v>
      </c>
      <c r="I788">
        <v>53</v>
      </c>
      <c r="J788">
        <v>23199</v>
      </c>
      <c r="K788">
        <v>83</v>
      </c>
      <c r="L788">
        <v>921408</v>
      </c>
      <c r="M788">
        <v>95</v>
      </c>
      <c r="N788">
        <v>5395</v>
      </c>
      <c r="O788">
        <v>40</v>
      </c>
      <c r="P788" t="s">
        <v>25</v>
      </c>
      <c r="Q788" t="str">
        <f>_xlfn.IFS(OR(MTA_Daily_Ridership[[#This Row],[Day Name]]="Saturday",MTA_Daily_Ridership[[#This Row],[Day Name]]="Sunday"),"Weekend",TRUE,"Weekday")</f>
        <v>Weekday</v>
      </c>
      <c r="R7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5258346</v>
      </c>
      <c r="S788" s="9">
        <f>(MTA_Daily_Ridership[[#This Row],[Subways: % of Comparable Pre-Pandemic Day]]-100)/100</f>
        <v>-0.46</v>
      </c>
      <c r="T788">
        <f>MTA_Daily_Ridership[[#This Row],[Subways: Total Estimated Ridership]]/MTA_Daily_Ridership[[#This Row],[Bridges and Tunnels: Total Traffic]]</f>
        <v>3.0044746735430992</v>
      </c>
    </row>
    <row r="789" spans="1:20" x14ac:dyDescent="0.25">
      <c r="A789" s="1">
        <v>44792</v>
      </c>
      <c r="B789">
        <v>2918737</v>
      </c>
      <c r="C789">
        <v>57</v>
      </c>
      <c r="D789">
        <v>1239929</v>
      </c>
      <c r="E789">
        <v>61</v>
      </c>
      <c r="F789">
        <v>164682</v>
      </c>
      <c r="G789">
        <v>53</v>
      </c>
      <c r="H789">
        <v>141791</v>
      </c>
      <c r="I789">
        <v>52</v>
      </c>
      <c r="J789">
        <v>24141</v>
      </c>
      <c r="K789">
        <v>86</v>
      </c>
      <c r="L789">
        <v>995590</v>
      </c>
      <c r="M789">
        <v>102</v>
      </c>
      <c r="N789">
        <v>5132</v>
      </c>
      <c r="O789">
        <v>38</v>
      </c>
      <c r="P789" t="s">
        <v>24</v>
      </c>
      <c r="Q789" t="str">
        <f>_xlfn.IFS(OR(MTA_Daily_Ridership[[#This Row],[Day Name]]="Saturday",MTA_Daily_Ridership[[#This Row],[Day Name]]="Sunday"),"Weekend",TRUE,"Weekday")</f>
        <v>Weekday</v>
      </c>
      <c r="R7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5490002</v>
      </c>
      <c r="S789" s="9">
        <f>(MTA_Daily_Ridership[[#This Row],[Subways: % of Comparable Pre-Pandemic Day]]-100)/100</f>
        <v>-0.43</v>
      </c>
      <c r="T789">
        <f>MTA_Daily_Ridership[[#This Row],[Subways: Total Estimated Ridership]]/MTA_Daily_Ridership[[#This Row],[Bridges and Tunnels: Total Traffic]]</f>
        <v>2.9316656454966403</v>
      </c>
    </row>
    <row r="790" spans="1:20" x14ac:dyDescent="0.25">
      <c r="A790" s="1">
        <v>44811</v>
      </c>
      <c r="B790">
        <v>3444556</v>
      </c>
      <c r="C790">
        <v>60</v>
      </c>
      <c r="D790">
        <v>1412342</v>
      </c>
      <c r="E790">
        <v>61</v>
      </c>
      <c r="F790">
        <v>203983</v>
      </c>
      <c r="G790">
        <v>62</v>
      </c>
      <c r="H790">
        <v>179628</v>
      </c>
      <c r="I790">
        <v>62</v>
      </c>
      <c r="J790">
        <v>26773</v>
      </c>
      <c r="K790">
        <v>90</v>
      </c>
      <c r="L790">
        <v>939358</v>
      </c>
      <c r="M790">
        <v>99</v>
      </c>
      <c r="N790">
        <v>6698</v>
      </c>
      <c r="O790">
        <v>39</v>
      </c>
      <c r="P790" t="s">
        <v>21</v>
      </c>
      <c r="Q790" t="str">
        <f>_xlfn.IFS(OR(MTA_Daily_Ridership[[#This Row],[Day Name]]="Saturday",MTA_Daily_Ridership[[#This Row],[Day Name]]="Sunday"),"Weekend",TRUE,"Weekday")</f>
        <v>Weekday</v>
      </c>
      <c r="R7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6213338</v>
      </c>
      <c r="S790" s="9">
        <f>(MTA_Daily_Ridership[[#This Row],[Subways: % of Comparable Pre-Pandemic Day]]-100)/100</f>
        <v>-0.4</v>
      </c>
      <c r="T790">
        <f>MTA_Daily_Ridership[[#This Row],[Subways: Total Estimated Ridership]]/MTA_Daily_Ridership[[#This Row],[Bridges and Tunnels: Total Traffic]]</f>
        <v>3.666925708835183</v>
      </c>
    </row>
    <row r="791" spans="1:20" x14ac:dyDescent="0.25">
      <c r="A791" s="1">
        <v>44827</v>
      </c>
      <c r="B791">
        <v>3626482</v>
      </c>
      <c r="C791">
        <v>63</v>
      </c>
      <c r="D791">
        <v>1413234</v>
      </c>
      <c r="E791">
        <v>61</v>
      </c>
      <c r="F791">
        <v>190670</v>
      </c>
      <c r="G791">
        <v>58</v>
      </c>
      <c r="H791">
        <v>168866</v>
      </c>
      <c r="I791">
        <v>59</v>
      </c>
      <c r="J791">
        <v>25738</v>
      </c>
      <c r="K791">
        <v>87</v>
      </c>
      <c r="L791">
        <v>981726</v>
      </c>
      <c r="M791">
        <v>103</v>
      </c>
      <c r="N791">
        <v>6902</v>
      </c>
      <c r="O791">
        <v>40</v>
      </c>
      <c r="P791" t="s">
        <v>24</v>
      </c>
      <c r="Q791" t="str">
        <f>_xlfn.IFS(OR(MTA_Daily_Ridership[[#This Row],[Day Name]]="Saturday",MTA_Daily_Ridership[[#This Row],[Day Name]]="Sunday"),"Weekend",TRUE,"Weekday")</f>
        <v>Weekday</v>
      </c>
      <c r="R7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6413618</v>
      </c>
      <c r="S791" s="9">
        <f>(MTA_Daily_Ridership[[#This Row],[Subways: % of Comparable Pre-Pandemic Day]]-100)/100</f>
        <v>-0.37</v>
      </c>
      <c r="T791">
        <f>MTA_Daily_Ridership[[#This Row],[Subways: Total Estimated Ridership]]/MTA_Daily_Ridership[[#This Row],[Bridges and Tunnels: Total Traffic]]</f>
        <v>3.6939858983056371</v>
      </c>
    </row>
    <row r="792" spans="1:20" x14ac:dyDescent="0.25">
      <c r="A792" s="1">
        <v>44828</v>
      </c>
      <c r="B792">
        <v>2377091</v>
      </c>
      <c r="C792">
        <v>74</v>
      </c>
      <c r="D792">
        <v>860948</v>
      </c>
      <c r="E792">
        <v>61</v>
      </c>
      <c r="F792">
        <v>98192</v>
      </c>
      <c r="G792">
        <v>83</v>
      </c>
      <c r="H792">
        <v>115822</v>
      </c>
      <c r="I792">
        <v>76</v>
      </c>
      <c r="J792">
        <v>15593</v>
      </c>
      <c r="K792">
        <v>91</v>
      </c>
      <c r="L792">
        <v>944900</v>
      </c>
      <c r="M792">
        <v>99</v>
      </c>
      <c r="N792">
        <v>1975</v>
      </c>
      <c r="O792">
        <v>48</v>
      </c>
      <c r="P792" t="s">
        <v>26</v>
      </c>
      <c r="Q792" t="str">
        <f>_xlfn.IFS(OR(MTA_Daily_Ridership[[#This Row],[Day Name]]="Saturday",MTA_Daily_Ridership[[#This Row],[Day Name]]="Sunday"),"Weekend",TRUE,"Weekday")</f>
        <v>Weekend</v>
      </c>
      <c r="R7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4414521</v>
      </c>
      <c r="S792" s="9">
        <f>(MTA_Daily_Ridership[[#This Row],[Subways: % of Comparable Pre-Pandemic Day]]-100)/100</f>
        <v>-0.26</v>
      </c>
      <c r="T792">
        <f>MTA_Daily_Ridership[[#This Row],[Subways: Total Estimated Ridership]]/MTA_Daily_Ridership[[#This Row],[Bridges and Tunnels: Total Traffic]]</f>
        <v>2.5157064239602076</v>
      </c>
    </row>
    <row r="793" spans="1:20" x14ac:dyDescent="0.25">
      <c r="A793" s="1">
        <v>44911</v>
      </c>
      <c r="B793">
        <v>3270016</v>
      </c>
      <c r="C793">
        <v>61</v>
      </c>
      <c r="D793">
        <v>1221634</v>
      </c>
      <c r="E793">
        <v>61</v>
      </c>
      <c r="F793">
        <v>170615</v>
      </c>
      <c r="G793">
        <v>54</v>
      </c>
      <c r="H793">
        <v>151244</v>
      </c>
      <c r="I793">
        <v>54</v>
      </c>
      <c r="J793">
        <v>24074</v>
      </c>
      <c r="K793">
        <v>83</v>
      </c>
      <c r="L793">
        <v>917332</v>
      </c>
      <c r="M793">
        <v>104</v>
      </c>
      <c r="N793">
        <v>5823</v>
      </c>
      <c r="O793">
        <v>37</v>
      </c>
      <c r="P793" t="s">
        <v>24</v>
      </c>
      <c r="Q793" t="str">
        <f>_xlfn.IFS(OR(MTA_Daily_Ridership[[#This Row],[Day Name]]="Saturday",MTA_Daily_Ridership[[#This Row],[Day Name]]="Sunday"),"Weekend",TRUE,"Weekday")</f>
        <v>Weekday</v>
      </c>
      <c r="R7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5760738</v>
      </c>
      <c r="S793" s="9">
        <f>(MTA_Daily_Ridership[[#This Row],[Subways: % of Comparable Pre-Pandemic Day]]-100)/100</f>
        <v>-0.39</v>
      </c>
      <c r="T793">
        <f>MTA_Daily_Ridership[[#This Row],[Subways: Total Estimated Ridership]]/MTA_Daily_Ridership[[#This Row],[Bridges and Tunnels: Total Traffic]]</f>
        <v>3.5647028556727554</v>
      </c>
    </row>
    <row r="794" spans="1:20" x14ac:dyDescent="0.25">
      <c r="A794" s="1">
        <v>44974</v>
      </c>
      <c r="B794">
        <v>3253165</v>
      </c>
      <c r="C794">
        <v>60</v>
      </c>
      <c r="D794">
        <v>1315466</v>
      </c>
      <c r="E794">
        <v>61</v>
      </c>
      <c r="F794">
        <v>172113</v>
      </c>
      <c r="G794">
        <v>57</v>
      </c>
      <c r="H794">
        <v>150151</v>
      </c>
      <c r="I794">
        <v>56</v>
      </c>
      <c r="J794">
        <v>26759</v>
      </c>
      <c r="K794">
        <v>91</v>
      </c>
      <c r="L794">
        <v>936689</v>
      </c>
      <c r="M794">
        <v>106</v>
      </c>
      <c r="N794">
        <v>5892</v>
      </c>
      <c r="O794">
        <v>36</v>
      </c>
      <c r="P794" t="s">
        <v>24</v>
      </c>
      <c r="Q794" t="str">
        <f>_xlfn.IFS(OR(MTA_Daily_Ridership[[#This Row],[Day Name]]="Saturday",MTA_Daily_Ridership[[#This Row],[Day Name]]="Sunday"),"Weekend",TRUE,"Weekday")</f>
        <v>Weekday</v>
      </c>
      <c r="R7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5860235</v>
      </c>
      <c r="S794" s="9">
        <f>(MTA_Daily_Ridership[[#This Row],[Subways: % of Comparable Pre-Pandemic Day]]-100)/100</f>
        <v>-0.4</v>
      </c>
      <c r="T794">
        <f>MTA_Daily_Ridership[[#This Row],[Subways: Total Estimated Ridership]]/MTA_Daily_Ridership[[#This Row],[Bridges and Tunnels: Total Traffic]]</f>
        <v>3.473047083930739</v>
      </c>
    </row>
    <row r="795" spans="1:20" x14ac:dyDescent="0.25">
      <c r="A795" s="1">
        <v>44979</v>
      </c>
      <c r="B795">
        <v>3454362</v>
      </c>
      <c r="C795">
        <v>64</v>
      </c>
      <c r="D795">
        <v>1305744</v>
      </c>
      <c r="E795">
        <v>61</v>
      </c>
      <c r="F795">
        <v>193753</v>
      </c>
      <c r="G795">
        <v>64</v>
      </c>
      <c r="H795">
        <v>171187</v>
      </c>
      <c r="I795">
        <v>64</v>
      </c>
      <c r="J795">
        <v>27895</v>
      </c>
      <c r="K795">
        <v>95</v>
      </c>
      <c r="L795">
        <v>869960</v>
      </c>
      <c r="M795">
        <v>98</v>
      </c>
      <c r="N795">
        <v>6538</v>
      </c>
      <c r="O795">
        <v>40</v>
      </c>
      <c r="P795" t="s">
        <v>21</v>
      </c>
      <c r="Q795" t="str">
        <f>_xlfn.IFS(OR(MTA_Daily_Ridership[[#This Row],[Day Name]]="Saturday",MTA_Daily_Ridership[[#This Row],[Day Name]]="Sunday"),"Weekend",TRUE,"Weekday")</f>
        <v>Weekday</v>
      </c>
      <c r="R7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6029439</v>
      </c>
      <c r="S795" s="9">
        <f>(MTA_Daily_Ridership[[#This Row],[Subways: % of Comparable Pre-Pandemic Day]]-100)/100</f>
        <v>-0.36</v>
      </c>
      <c r="T795">
        <f>MTA_Daily_Ridership[[#This Row],[Subways: Total Estimated Ridership]]/MTA_Daily_Ridership[[#This Row],[Bridges and Tunnels: Total Traffic]]</f>
        <v>3.9707135960274034</v>
      </c>
    </row>
    <row r="796" spans="1:20" x14ac:dyDescent="0.25">
      <c r="A796" s="1">
        <v>44998</v>
      </c>
      <c r="B796">
        <v>3352388</v>
      </c>
      <c r="C796">
        <v>60</v>
      </c>
      <c r="D796">
        <v>1377045</v>
      </c>
      <c r="E796">
        <v>61</v>
      </c>
      <c r="F796">
        <v>179787</v>
      </c>
      <c r="G796">
        <v>57</v>
      </c>
      <c r="H796">
        <v>157310</v>
      </c>
      <c r="I796">
        <v>57</v>
      </c>
      <c r="J796">
        <v>26027</v>
      </c>
      <c r="K796">
        <v>88</v>
      </c>
      <c r="L796">
        <v>852961</v>
      </c>
      <c r="M796">
        <v>93</v>
      </c>
      <c r="N796">
        <v>6358</v>
      </c>
      <c r="O796">
        <v>40</v>
      </c>
      <c r="P796" t="s">
        <v>25</v>
      </c>
      <c r="Q796" t="str">
        <f>_xlfn.IFS(OR(MTA_Daily_Ridership[[#This Row],[Day Name]]="Saturday",MTA_Daily_Ridership[[#This Row],[Day Name]]="Sunday"),"Weekend",TRUE,"Weekday")</f>
        <v>Weekday</v>
      </c>
      <c r="R7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5951876</v>
      </c>
      <c r="S796" s="9">
        <f>(MTA_Daily_Ridership[[#This Row],[Subways: % of Comparable Pre-Pandemic Day]]-100)/100</f>
        <v>-0.4</v>
      </c>
      <c r="T796">
        <f>MTA_Daily_Ridership[[#This Row],[Subways: Total Estimated Ridership]]/MTA_Daily_Ridership[[#This Row],[Bridges and Tunnels: Total Traffic]]</f>
        <v>3.9302945855672182</v>
      </c>
    </row>
    <row r="797" spans="1:20" x14ac:dyDescent="0.25">
      <c r="A797" s="1">
        <v>44999</v>
      </c>
      <c r="B797">
        <v>3577250</v>
      </c>
      <c r="C797">
        <v>64</v>
      </c>
      <c r="D797">
        <v>1360497</v>
      </c>
      <c r="E797">
        <v>61</v>
      </c>
      <c r="F797">
        <v>189402</v>
      </c>
      <c r="G797">
        <v>60</v>
      </c>
      <c r="H797">
        <v>159031</v>
      </c>
      <c r="I797">
        <v>58</v>
      </c>
      <c r="J797">
        <v>26262</v>
      </c>
      <c r="K797">
        <v>88</v>
      </c>
      <c r="L797">
        <v>775384</v>
      </c>
      <c r="M797">
        <v>84</v>
      </c>
      <c r="N797">
        <v>6866</v>
      </c>
      <c r="O797">
        <v>43</v>
      </c>
      <c r="P797" t="s">
        <v>23</v>
      </c>
      <c r="Q797" t="str">
        <f>_xlfn.IFS(OR(MTA_Daily_Ridership[[#This Row],[Day Name]]="Saturday",MTA_Daily_Ridership[[#This Row],[Day Name]]="Sunday"),"Weekend",TRUE,"Weekday")</f>
        <v>Weekday</v>
      </c>
      <c r="R7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6094692</v>
      </c>
      <c r="S797" s="9">
        <f>(MTA_Daily_Ridership[[#This Row],[Subways: % of Comparable Pre-Pandemic Day]]-100)/100</f>
        <v>-0.36</v>
      </c>
      <c r="T797">
        <f>MTA_Daily_Ridership[[#This Row],[Subways: Total Estimated Ridership]]/MTA_Daily_Ridership[[#This Row],[Bridges and Tunnels: Total Traffic]]</f>
        <v>4.6135205266035921</v>
      </c>
    </row>
    <row r="798" spans="1:20" x14ac:dyDescent="0.25">
      <c r="A798" s="1">
        <v>45073</v>
      </c>
      <c r="B798">
        <v>2375741</v>
      </c>
      <c r="C798">
        <v>74</v>
      </c>
      <c r="D798">
        <v>848442</v>
      </c>
      <c r="E798">
        <v>61</v>
      </c>
      <c r="F798">
        <v>116439</v>
      </c>
      <c r="G798">
        <v>98</v>
      </c>
      <c r="H798">
        <v>120011</v>
      </c>
      <c r="I798">
        <v>80</v>
      </c>
      <c r="J798">
        <v>16731</v>
      </c>
      <c r="K798">
        <v>97</v>
      </c>
      <c r="L798">
        <v>925766</v>
      </c>
      <c r="M798">
        <v>97</v>
      </c>
      <c r="N798">
        <v>2913</v>
      </c>
      <c r="O798">
        <v>60</v>
      </c>
      <c r="P798" t="s">
        <v>26</v>
      </c>
      <c r="Q798" t="str">
        <f>_xlfn.IFS(OR(MTA_Daily_Ridership[[#This Row],[Day Name]]="Saturday",MTA_Daily_Ridership[[#This Row],[Day Name]]="Sunday"),"Weekend",TRUE,"Weekday")</f>
        <v>Weekend</v>
      </c>
      <c r="R7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4406043</v>
      </c>
      <c r="S798" s="9">
        <f>(MTA_Daily_Ridership[[#This Row],[Subways: % of Comparable Pre-Pandemic Day]]-100)/100</f>
        <v>-0.26</v>
      </c>
      <c r="T798">
        <f>MTA_Daily_Ridership[[#This Row],[Subways: Total Estimated Ridership]]/MTA_Daily_Ridership[[#This Row],[Bridges and Tunnels: Total Traffic]]</f>
        <v>2.5662435215810473</v>
      </c>
    </row>
    <row r="799" spans="1:20" x14ac:dyDescent="0.25">
      <c r="A799" s="1">
        <v>45093</v>
      </c>
      <c r="B799">
        <v>3395938</v>
      </c>
      <c r="C799">
        <v>61</v>
      </c>
      <c r="D799">
        <v>1300751</v>
      </c>
      <c r="E799">
        <v>61</v>
      </c>
      <c r="F799">
        <v>214883</v>
      </c>
      <c r="G799">
        <v>65</v>
      </c>
      <c r="H799">
        <v>177916</v>
      </c>
      <c r="I799">
        <v>60</v>
      </c>
      <c r="J799">
        <v>28693</v>
      </c>
      <c r="K799">
        <v>98</v>
      </c>
      <c r="L799">
        <v>1025514</v>
      </c>
      <c r="M799">
        <v>104</v>
      </c>
      <c r="N799">
        <v>5960</v>
      </c>
      <c r="O799">
        <v>37</v>
      </c>
      <c r="P799" t="s">
        <v>24</v>
      </c>
      <c r="Q799" t="str">
        <f>_xlfn.IFS(OR(MTA_Daily_Ridership[[#This Row],[Day Name]]="Saturday",MTA_Daily_Ridership[[#This Row],[Day Name]]="Sunday"),"Weekend",TRUE,"Weekday")</f>
        <v>Weekday</v>
      </c>
      <c r="R7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6149655</v>
      </c>
      <c r="S799" s="9">
        <f>(MTA_Daily_Ridership[[#This Row],[Subways: % of Comparable Pre-Pandemic Day]]-100)/100</f>
        <v>-0.39</v>
      </c>
      <c r="T799">
        <f>MTA_Daily_Ridership[[#This Row],[Subways: Total Estimated Ridership]]/MTA_Daily_Ridership[[#This Row],[Bridges and Tunnels: Total Traffic]]</f>
        <v>3.3114496730420062</v>
      </c>
    </row>
    <row r="800" spans="1:20" x14ac:dyDescent="0.25">
      <c r="A800" s="1">
        <v>45103</v>
      </c>
      <c r="B800">
        <v>3341322</v>
      </c>
      <c r="C800">
        <v>60</v>
      </c>
      <c r="D800">
        <v>1314743</v>
      </c>
      <c r="E800">
        <v>61</v>
      </c>
      <c r="F800">
        <v>218393</v>
      </c>
      <c r="G800">
        <v>66</v>
      </c>
      <c r="H800">
        <v>185070</v>
      </c>
      <c r="I800">
        <v>63</v>
      </c>
      <c r="J800">
        <v>26823</v>
      </c>
      <c r="K800">
        <v>92</v>
      </c>
      <c r="L800">
        <v>962862</v>
      </c>
      <c r="M800">
        <v>98</v>
      </c>
      <c r="N800">
        <v>6516</v>
      </c>
      <c r="O800">
        <v>40</v>
      </c>
      <c r="P800" t="s">
        <v>25</v>
      </c>
      <c r="Q800" t="str">
        <f>_xlfn.IFS(OR(MTA_Daily_Ridership[[#This Row],[Day Name]]="Saturday",MTA_Daily_Ridership[[#This Row],[Day Name]]="Sunday"),"Weekend",TRUE,"Weekday")</f>
        <v>Weekday</v>
      </c>
      <c r="R8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6055729</v>
      </c>
      <c r="S800" s="9">
        <f>(MTA_Daily_Ridership[[#This Row],[Subways: % of Comparable Pre-Pandemic Day]]-100)/100</f>
        <v>-0.4</v>
      </c>
      <c r="T800">
        <f>MTA_Daily_Ridership[[#This Row],[Subways: Total Estimated Ridership]]/MTA_Daily_Ridership[[#This Row],[Bridges and Tunnels: Total Traffic]]</f>
        <v>3.470198221551998</v>
      </c>
    </row>
    <row r="801" spans="1:20" x14ac:dyDescent="0.25">
      <c r="A801" s="1">
        <v>45105</v>
      </c>
      <c r="B801">
        <v>3634270</v>
      </c>
      <c r="C801">
        <v>65</v>
      </c>
      <c r="D801">
        <v>1305832</v>
      </c>
      <c r="E801">
        <v>61</v>
      </c>
      <c r="F801">
        <v>233457</v>
      </c>
      <c r="G801">
        <v>70</v>
      </c>
      <c r="H801">
        <v>207293</v>
      </c>
      <c r="I801">
        <v>70</v>
      </c>
      <c r="J801">
        <v>29092</v>
      </c>
      <c r="K801">
        <v>99</v>
      </c>
      <c r="L801">
        <v>988315</v>
      </c>
      <c r="M801">
        <v>101</v>
      </c>
      <c r="N801">
        <v>6762</v>
      </c>
      <c r="O801">
        <v>42</v>
      </c>
      <c r="P801" t="s">
        <v>21</v>
      </c>
      <c r="Q801" t="str">
        <f>_xlfn.IFS(OR(MTA_Daily_Ridership[[#This Row],[Day Name]]="Saturday",MTA_Daily_Ridership[[#This Row],[Day Name]]="Sunday"),"Weekend",TRUE,"Weekday")</f>
        <v>Weekday</v>
      </c>
      <c r="R8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6405021</v>
      </c>
      <c r="S801" s="9">
        <f>(MTA_Daily_Ridership[[#This Row],[Subways: % of Comparable Pre-Pandemic Day]]-100)/100</f>
        <v>-0.35</v>
      </c>
      <c r="T801">
        <f>MTA_Daily_Ridership[[#This Row],[Subways: Total Estimated Ridership]]/MTA_Daily_Ridership[[#This Row],[Bridges and Tunnels: Total Traffic]]</f>
        <v>3.6772385322493335</v>
      </c>
    </row>
    <row r="802" spans="1:20" x14ac:dyDescent="0.25">
      <c r="A802" s="1">
        <v>45106</v>
      </c>
      <c r="B802">
        <v>3653631</v>
      </c>
      <c r="C802">
        <v>65</v>
      </c>
      <c r="D802">
        <v>1307649</v>
      </c>
      <c r="E802">
        <v>61</v>
      </c>
      <c r="F802">
        <v>233625</v>
      </c>
      <c r="G802">
        <v>70</v>
      </c>
      <c r="H802">
        <v>200724</v>
      </c>
      <c r="I802">
        <v>68</v>
      </c>
      <c r="J802">
        <v>28876</v>
      </c>
      <c r="K802">
        <v>99</v>
      </c>
      <c r="L802">
        <v>1036568</v>
      </c>
      <c r="M802">
        <v>105</v>
      </c>
      <c r="N802">
        <v>6946</v>
      </c>
      <c r="O802">
        <v>43</v>
      </c>
      <c r="P802" t="s">
        <v>22</v>
      </c>
      <c r="Q802" t="str">
        <f>_xlfn.IFS(OR(MTA_Daily_Ridership[[#This Row],[Day Name]]="Saturday",MTA_Daily_Ridership[[#This Row],[Day Name]]="Sunday"),"Weekend",TRUE,"Weekday")</f>
        <v>Weekday</v>
      </c>
      <c r="R8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6468019</v>
      </c>
      <c r="S802" s="9">
        <f>(MTA_Daily_Ridership[[#This Row],[Subways: % of Comparable Pre-Pandemic Day]]-100)/100</f>
        <v>-0.35</v>
      </c>
      <c r="T802">
        <f>MTA_Daily_Ridership[[#This Row],[Subways: Total Estimated Ridership]]/MTA_Daily_Ridership[[#This Row],[Bridges and Tunnels: Total Traffic]]</f>
        <v>3.5247383673815902</v>
      </c>
    </row>
    <row r="803" spans="1:20" x14ac:dyDescent="0.25">
      <c r="A803" s="1">
        <v>45109</v>
      </c>
      <c r="B803">
        <v>1783757</v>
      </c>
      <c r="C803">
        <v>76</v>
      </c>
      <c r="D803">
        <v>668297</v>
      </c>
      <c r="E803">
        <v>61</v>
      </c>
      <c r="F803">
        <v>92780</v>
      </c>
      <c r="G803">
        <v>89</v>
      </c>
      <c r="H803">
        <v>74415</v>
      </c>
      <c r="I803">
        <v>70</v>
      </c>
      <c r="J803">
        <v>16717</v>
      </c>
      <c r="K803">
        <v>101</v>
      </c>
      <c r="L803">
        <v>832828</v>
      </c>
      <c r="M803">
        <v>94</v>
      </c>
      <c r="N803">
        <v>1988</v>
      </c>
      <c r="O803">
        <v>56</v>
      </c>
      <c r="P803" t="s">
        <v>27</v>
      </c>
      <c r="Q803" t="str">
        <f>_xlfn.IFS(OR(MTA_Daily_Ridership[[#This Row],[Day Name]]="Saturday",MTA_Daily_Ridership[[#This Row],[Day Name]]="Sunday"),"Weekend",TRUE,"Weekday")</f>
        <v>Weekend</v>
      </c>
      <c r="R8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3470782</v>
      </c>
      <c r="S803" s="9">
        <f>(MTA_Daily_Ridership[[#This Row],[Subways: % of Comparable Pre-Pandemic Day]]-100)/100</f>
        <v>-0.24</v>
      </c>
      <c r="T803">
        <f>MTA_Daily_Ridership[[#This Row],[Subways: Total Estimated Ridership]]/MTA_Daily_Ridership[[#This Row],[Bridges and Tunnels: Total Traffic]]</f>
        <v>2.1418071918811568</v>
      </c>
    </row>
    <row r="804" spans="1:20" x14ac:dyDescent="0.25">
      <c r="A804" s="1">
        <v>45114</v>
      </c>
      <c r="B804">
        <v>3292266</v>
      </c>
      <c r="C804">
        <v>62</v>
      </c>
      <c r="D804">
        <v>1273900</v>
      </c>
      <c r="E804">
        <v>61</v>
      </c>
      <c r="F804">
        <v>197892</v>
      </c>
      <c r="G804">
        <v>62</v>
      </c>
      <c r="H804">
        <v>171597</v>
      </c>
      <c r="I804">
        <v>61</v>
      </c>
      <c r="J804">
        <v>28609</v>
      </c>
      <c r="K804">
        <v>101</v>
      </c>
      <c r="L804">
        <v>977009</v>
      </c>
      <c r="M804">
        <v>102</v>
      </c>
      <c r="N804">
        <v>5868</v>
      </c>
      <c r="O804">
        <v>43</v>
      </c>
      <c r="P804" t="s">
        <v>24</v>
      </c>
      <c r="Q804" t="str">
        <f>_xlfn.IFS(OR(MTA_Daily_Ridership[[#This Row],[Day Name]]="Saturday",MTA_Daily_Ridership[[#This Row],[Day Name]]="Sunday"),"Weekend",TRUE,"Weekday")</f>
        <v>Weekday</v>
      </c>
      <c r="R8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5947141</v>
      </c>
      <c r="S804" s="9">
        <f>(MTA_Daily_Ridership[[#This Row],[Subways: % of Comparable Pre-Pandemic Day]]-100)/100</f>
        <v>-0.38</v>
      </c>
      <c r="T804">
        <f>MTA_Daily_Ridership[[#This Row],[Subways: Total Estimated Ridership]]/MTA_Daily_Ridership[[#This Row],[Bridges and Tunnels: Total Traffic]]</f>
        <v>3.3697396851001371</v>
      </c>
    </row>
    <row r="805" spans="1:20" x14ac:dyDescent="0.25">
      <c r="A805" s="1">
        <v>45142</v>
      </c>
      <c r="B805">
        <v>3228510</v>
      </c>
      <c r="C805">
        <v>63</v>
      </c>
      <c r="D805">
        <v>1241122</v>
      </c>
      <c r="E805">
        <v>61</v>
      </c>
      <c r="F805">
        <v>193528</v>
      </c>
      <c r="G805">
        <v>62</v>
      </c>
      <c r="H805">
        <v>171533</v>
      </c>
      <c r="I805">
        <v>63</v>
      </c>
      <c r="J805">
        <v>28128</v>
      </c>
      <c r="K805">
        <v>101</v>
      </c>
      <c r="L805">
        <v>987994</v>
      </c>
      <c r="M805">
        <v>102</v>
      </c>
      <c r="N805">
        <v>5593</v>
      </c>
      <c r="O805">
        <v>42</v>
      </c>
      <c r="P805" t="s">
        <v>24</v>
      </c>
      <c r="Q805" t="str">
        <f>_xlfn.IFS(OR(MTA_Daily_Ridership[[#This Row],[Day Name]]="Saturday",MTA_Daily_Ridership[[#This Row],[Day Name]]="Sunday"),"Weekend",TRUE,"Weekday")</f>
        <v>Weekday</v>
      </c>
      <c r="R8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5856408</v>
      </c>
      <c r="S805" s="9">
        <f>(MTA_Daily_Ridership[[#This Row],[Subways: % of Comparable Pre-Pandemic Day]]-100)/100</f>
        <v>-0.37</v>
      </c>
      <c r="T805">
        <f>MTA_Daily_Ridership[[#This Row],[Subways: Total Estimated Ridership]]/MTA_Daily_Ridership[[#This Row],[Bridges and Tunnels: Total Traffic]]</f>
        <v>3.2677425166549594</v>
      </c>
    </row>
    <row r="806" spans="1:20" x14ac:dyDescent="0.25">
      <c r="A806" s="1">
        <v>45150</v>
      </c>
      <c r="B806">
        <v>2366787</v>
      </c>
      <c r="C806">
        <v>81</v>
      </c>
      <c r="D806">
        <v>844749</v>
      </c>
      <c r="E806">
        <v>61</v>
      </c>
      <c r="F806">
        <v>131586</v>
      </c>
      <c r="G806">
        <v>99</v>
      </c>
      <c r="H806">
        <v>109269</v>
      </c>
      <c r="I806">
        <v>72</v>
      </c>
      <c r="J806">
        <v>18390</v>
      </c>
      <c r="K806">
        <v>111</v>
      </c>
      <c r="L806">
        <v>970527</v>
      </c>
      <c r="M806">
        <v>101</v>
      </c>
      <c r="N806">
        <v>2835</v>
      </c>
      <c r="O806">
        <v>60</v>
      </c>
      <c r="P806" t="s">
        <v>26</v>
      </c>
      <c r="Q806" t="str">
        <f>_xlfn.IFS(OR(MTA_Daily_Ridership[[#This Row],[Day Name]]="Saturday",MTA_Daily_Ridership[[#This Row],[Day Name]]="Sunday"),"Weekend",TRUE,"Weekday")</f>
        <v>Weekend</v>
      </c>
      <c r="R8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4444143</v>
      </c>
      <c r="S806" s="9">
        <f>(MTA_Daily_Ridership[[#This Row],[Subways: % of Comparable Pre-Pandemic Day]]-100)/100</f>
        <v>-0.19</v>
      </c>
      <c r="T806">
        <f>MTA_Daily_Ridership[[#This Row],[Subways: Total Estimated Ridership]]/MTA_Daily_Ridership[[#This Row],[Bridges and Tunnels: Total Traffic]]</f>
        <v>2.4386616755638948</v>
      </c>
    </row>
    <row r="807" spans="1:20" x14ac:dyDescent="0.25">
      <c r="A807" s="1">
        <v>45164</v>
      </c>
      <c r="B807">
        <v>2281885</v>
      </c>
      <c r="C807">
        <v>78</v>
      </c>
      <c r="D807">
        <v>844428</v>
      </c>
      <c r="E807">
        <v>61</v>
      </c>
      <c r="F807">
        <v>122930</v>
      </c>
      <c r="G807">
        <v>92</v>
      </c>
      <c r="H807">
        <v>100194</v>
      </c>
      <c r="I807">
        <v>66</v>
      </c>
      <c r="J807">
        <v>18024</v>
      </c>
      <c r="K807">
        <v>108</v>
      </c>
      <c r="L807">
        <v>954892</v>
      </c>
      <c r="M807">
        <v>100</v>
      </c>
      <c r="N807">
        <v>2700</v>
      </c>
      <c r="O807">
        <v>57</v>
      </c>
      <c r="P807" t="s">
        <v>26</v>
      </c>
      <c r="Q807" t="str">
        <f>_xlfn.IFS(OR(MTA_Daily_Ridership[[#This Row],[Day Name]]="Saturday",MTA_Daily_Ridership[[#This Row],[Day Name]]="Sunday"),"Weekend",TRUE,"Weekday")</f>
        <v>Weekend</v>
      </c>
      <c r="R8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4325053</v>
      </c>
      <c r="S807" s="9">
        <f>(MTA_Daily_Ridership[[#This Row],[Subways: % of Comparable Pre-Pandemic Day]]-100)/100</f>
        <v>-0.22</v>
      </c>
      <c r="T807">
        <f>MTA_Daily_Ridership[[#This Row],[Subways: Total Estimated Ridership]]/MTA_Daily_Ridership[[#This Row],[Bridges and Tunnels: Total Traffic]]</f>
        <v>2.3896786233416973</v>
      </c>
    </row>
    <row r="808" spans="1:20" x14ac:dyDescent="0.25">
      <c r="A808" s="1">
        <v>45166</v>
      </c>
      <c r="B808">
        <v>3121505</v>
      </c>
      <c r="C808">
        <v>61</v>
      </c>
      <c r="D808">
        <v>1240688</v>
      </c>
      <c r="E808">
        <v>61</v>
      </c>
      <c r="F808">
        <v>215843</v>
      </c>
      <c r="G808">
        <v>69</v>
      </c>
      <c r="H808">
        <v>170897</v>
      </c>
      <c r="I808">
        <v>63</v>
      </c>
      <c r="J808">
        <v>26613</v>
      </c>
      <c r="K808">
        <v>95</v>
      </c>
      <c r="L808">
        <v>932328</v>
      </c>
      <c r="M808">
        <v>96</v>
      </c>
      <c r="N808">
        <v>6179</v>
      </c>
      <c r="O808">
        <v>46</v>
      </c>
      <c r="P808" t="s">
        <v>25</v>
      </c>
      <c r="Q808" t="str">
        <f>_xlfn.IFS(OR(MTA_Daily_Ridership[[#This Row],[Day Name]]="Saturday",MTA_Daily_Ridership[[#This Row],[Day Name]]="Sunday"),"Weekend",TRUE,"Weekday")</f>
        <v>Weekday</v>
      </c>
      <c r="R8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5714053</v>
      </c>
      <c r="S808" s="9">
        <f>(MTA_Daily_Ridership[[#This Row],[Subways: % of Comparable Pre-Pandemic Day]]-100)/100</f>
        <v>-0.39</v>
      </c>
      <c r="T808">
        <f>MTA_Daily_Ridership[[#This Row],[Subways: Total Estimated Ridership]]/MTA_Daily_Ridership[[#This Row],[Bridges and Tunnels: Total Traffic]]</f>
        <v>3.3480759990046423</v>
      </c>
    </row>
    <row r="809" spans="1:20" x14ac:dyDescent="0.25">
      <c r="A809" s="1">
        <v>45215</v>
      </c>
      <c r="B809">
        <v>3661144</v>
      </c>
      <c r="C809">
        <v>64</v>
      </c>
      <c r="D809">
        <v>1381665</v>
      </c>
      <c r="E809">
        <v>61</v>
      </c>
      <c r="F809">
        <v>228147</v>
      </c>
      <c r="G809">
        <v>73</v>
      </c>
      <c r="H809">
        <v>203627</v>
      </c>
      <c r="I809">
        <v>70</v>
      </c>
      <c r="J809">
        <v>29453</v>
      </c>
      <c r="K809">
        <v>99</v>
      </c>
      <c r="L809">
        <v>925864</v>
      </c>
      <c r="M809">
        <v>100</v>
      </c>
      <c r="N809">
        <v>7735</v>
      </c>
      <c r="O809">
        <v>43</v>
      </c>
      <c r="P809" t="s">
        <v>25</v>
      </c>
      <c r="Q809" t="str">
        <f>_xlfn.IFS(OR(MTA_Daily_Ridership[[#This Row],[Day Name]]="Saturday",MTA_Daily_Ridership[[#This Row],[Day Name]]="Sunday"),"Weekend",TRUE,"Weekday")</f>
        <v>Weekday</v>
      </c>
      <c r="R8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6437635</v>
      </c>
      <c r="S809" s="9">
        <f>(MTA_Daily_Ridership[[#This Row],[Subways: % of Comparable Pre-Pandemic Day]]-100)/100</f>
        <v>-0.36</v>
      </c>
      <c r="T809">
        <f>MTA_Daily_Ridership[[#This Row],[Subways: Total Estimated Ridership]]/MTA_Daily_Ridership[[#This Row],[Bridges and Tunnels: Total Traffic]]</f>
        <v>3.954299983582902</v>
      </c>
    </row>
    <row r="810" spans="1:20" x14ac:dyDescent="0.25">
      <c r="A810" s="1">
        <v>45222</v>
      </c>
      <c r="B810">
        <v>3667240</v>
      </c>
      <c r="C810">
        <v>64</v>
      </c>
      <c r="D810">
        <v>1375311</v>
      </c>
      <c r="E810">
        <v>61</v>
      </c>
      <c r="F810">
        <v>221569</v>
      </c>
      <c r="G810">
        <v>70</v>
      </c>
      <c r="H810">
        <v>199199</v>
      </c>
      <c r="I810">
        <v>68</v>
      </c>
      <c r="J810">
        <v>29261</v>
      </c>
      <c r="K810">
        <v>98</v>
      </c>
      <c r="L810">
        <v>925334</v>
      </c>
      <c r="M810">
        <v>100</v>
      </c>
      <c r="N810">
        <v>7615</v>
      </c>
      <c r="O810">
        <v>43</v>
      </c>
      <c r="P810" t="s">
        <v>25</v>
      </c>
      <c r="Q810" t="str">
        <f>_xlfn.IFS(OR(MTA_Daily_Ridership[[#This Row],[Day Name]]="Saturday",MTA_Daily_Ridership[[#This Row],[Day Name]]="Sunday"),"Weekend",TRUE,"Weekday")</f>
        <v>Weekday</v>
      </c>
      <c r="R8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6425529</v>
      </c>
      <c r="S810" s="9">
        <f>(MTA_Daily_Ridership[[#This Row],[Subways: % of Comparable Pre-Pandemic Day]]-100)/100</f>
        <v>-0.36</v>
      </c>
      <c r="T810">
        <f>MTA_Daily_Ridership[[#This Row],[Subways: Total Estimated Ridership]]/MTA_Daily_Ridership[[#This Row],[Bridges and Tunnels: Total Traffic]]</f>
        <v>3.9631527642991613</v>
      </c>
    </row>
    <row r="811" spans="1:20" x14ac:dyDescent="0.25">
      <c r="A811" s="1">
        <v>45260</v>
      </c>
      <c r="B811">
        <v>4072271</v>
      </c>
      <c r="C811">
        <v>72</v>
      </c>
      <c r="D811">
        <v>1340370</v>
      </c>
      <c r="E811">
        <v>61</v>
      </c>
      <c r="F811">
        <v>236142</v>
      </c>
      <c r="G811">
        <v>72</v>
      </c>
      <c r="H811">
        <v>210592</v>
      </c>
      <c r="I811">
        <v>74</v>
      </c>
      <c r="J811">
        <v>32650</v>
      </c>
      <c r="K811">
        <v>105</v>
      </c>
      <c r="L811">
        <v>945909</v>
      </c>
      <c r="M811">
        <v>100</v>
      </c>
      <c r="N811">
        <v>7737</v>
      </c>
      <c r="O811">
        <v>45</v>
      </c>
      <c r="P811" t="s">
        <v>22</v>
      </c>
      <c r="Q811" t="str">
        <f>_xlfn.IFS(OR(MTA_Daily_Ridership[[#This Row],[Day Name]]="Saturday",MTA_Daily_Ridership[[#This Row],[Day Name]]="Sunday"),"Weekend",TRUE,"Weekday")</f>
        <v>Weekday</v>
      </c>
      <c r="R8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6845671</v>
      </c>
      <c r="S811" s="9">
        <f>(MTA_Daily_Ridership[[#This Row],[Subways: % of Comparable Pre-Pandemic Day]]-100)/100</f>
        <v>-0.28000000000000003</v>
      </c>
      <c r="T811">
        <f>MTA_Daily_Ridership[[#This Row],[Subways: Total Estimated Ridership]]/MTA_Daily_Ridership[[#This Row],[Bridges and Tunnels: Total Traffic]]</f>
        <v>4.305140346481533</v>
      </c>
    </row>
    <row r="812" spans="1:20" x14ac:dyDescent="0.25">
      <c r="A812" s="1">
        <v>45261</v>
      </c>
      <c r="B812">
        <v>3723171</v>
      </c>
      <c r="C812">
        <v>70</v>
      </c>
      <c r="D812">
        <v>1226677</v>
      </c>
      <c r="E812">
        <v>61</v>
      </c>
      <c r="F812">
        <v>185151</v>
      </c>
      <c r="G812">
        <v>59</v>
      </c>
      <c r="H812">
        <v>164628</v>
      </c>
      <c r="I812">
        <v>59</v>
      </c>
      <c r="J812">
        <v>31284</v>
      </c>
      <c r="K812">
        <v>107</v>
      </c>
      <c r="L812">
        <v>947287</v>
      </c>
      <c r="M812">
        <v>107</v>
      </c>
      <c r="N812">
        <v>6432</v>
      </c>
      <c r="O812">
        <v>41</v>
      </c>
      <c r="P812" t="s">
        <v>24</v>
      </c>
      <c r="Q812" t="str">
        <f>_xlfn.IFS(OR(MTA_Daily_Ridership[[#This Row],[Day Name]]="Saturday",MTA_Daily_Ridership[[#This Row],[Day Name]]="Sunday"),"Weekend",TRUE,"Weekday")</f>
        <v>Weekday</v>
      </c>
      <c r="R8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6284630</v>
      </c>
      <c r="S812" s="9">
        <f>(MTA_Daily_Ridership[[#This Row],[Subways: % of Comparable Pre-Pandemic Day]]-100)/100</f>
        <v>-0.3</v>
      </c>
      <c r="T812">
        <f>MTA_Daily_Ridership[[#This Row],[Subways: Total Estimated Ridership]]/MTA_Daily_Ridership[[#This Row],[Bridges and Tunnels: Total Traffic]]</f>
        <v>3.9303516252202342</v>
      </c>
    </row>
    <row r="813" spans="1:20" x14ac:dyDescent="0.25">
      <c r="A813" s="1">
        <v>45271</v>
      </c>
      <c r="B813">
        <v>3642743</v>
      </c>
      <c r="C813">
        <v>68</v>
      </c>
      <c r="D813">
        <v>1213923</v>
      </c>
      <c r="E813">
        <v>61</v>
      </c>
      <c r="F813">
        <v>219022</v>
      </c>
      <c r="G813">
        <v>69</v>
      </c>
      <c r="H813">
        <v>191110</v>
      </c>
      <c r="I813">
        <v>69</v>
      </c>
      <c r="J813">
        <v>29271</v>
      </c>
      <c r="K813">
        <v>100</v>
      </c>
      <c r="L813">
        <v>894318</v>
      </c>
      <c r="M813">
        <v>101</v>
      </c>
      <c r="N813">
        <v>6949</v>
      </c>
      <c r="O813">
        <v>45</v>
      </c>
      <c r="P813" t="s">
        <v>25</v>
      </c>
      <c r="Q813" t="str">
        <f>_xlfn.IFS(OR(MTA_Daily_Ridership[[#This Row],[Day Name]]="Saturday",MTA_Daily_Ridership[[#This Row],[Day Name]]="Sunday"),"Weekend",TRUE,"Weekday")</f>
        <v>Weekday</v>
      </c>
      <c r="R8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6197336</v>
      </c>
      <c r="S813" s="9">
        <f>(MTA_Daily_Ridership[[#This Row],[Subways: % of Comparable Pre-Pandemic Day]]-100)/100</f>
        <v>-0.32</v>
      </c>
      <c r="T813">
        <f>MTA_Daily_Ridership[[#This Row],[Subways: Total Estimated Ridership]]/MTA_Daily_Ridership[[#This Row],[Bridges and Tunnels: Total Traffic]]</f>
        <v>4.0732077404234284</v>
      </c>
    </row>
    <row r="814" spans="1:20" x14ac:dyDescent="0.25">
      <c r="A814" s="1">
        <v>45295</v>
      </c>
      <c r="B814">
        <v>3560703</v>
      </c>
      <c r="C814">
        <v>69</v>
      </c>
      <c r="D814">
        <v>1242971</v>
      </c>
      <c r="E814">
        <v>61</v>
      </c>
      <c r="F814">
        <v>212217</v>
      </c>
      <c r="G814">
        <v>70</v>
      </c>
      <c r="H814">
        <v>190588</v>
      </c>
      <c r="I814">
        <v>71</v>
      </c>
      <c r="J814">
        <v>31233</v>
      </c>
      <c r="K814">
        <v>110</v>
      </c>
      <c r="L814">
        <v>867791</v>
      </c>
      <c r="M814">
        <v>100</v>
      </c>
      <c r="N814">
        <v>7450</v>
      </c>
      <c r="O814">
        <v>45</v>
      </c>
      <c r="P814" t="s">
        <v>22</v>
      </c>
      <c r="Q814" t="str">
        <f>_xlfn.IFS(OR(MTA_Daily_Ridership[[#This Row],[Day Name]]="Saturday",MTA_Daily_Ridership[[#This Row],[Day Name]]="Sunday"),"Weekend",TRUE,"Weekday")</f>
        <v>Weekday</v>
      </c>
      <c r="R8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6112953</v>
      </c>
      <c r="S814" s="9">
        <f>(MTA_Daily_Ridership[[#This Row],[Subways: % of Comparable Pre-Pandemic Day]]-100)/100</f>
        <v>-0.31</v>
      </c>
      <c r="T814">
        <f>MTA_Daily_Ridership[[#This Row],[Subways: Total Estimated Ridership]]/MTA_Daily_Ridership[[#This Row],[Bridges and Tunnels: Total Traffic]]</f>
        <v>4.1031803740762465</v>
      </c>
    </row>
    <row r="815" spans="1:20" x14ac:dyDescent="0.25">
      <c r="A815" s="1">
        <v>45301</v>
      </c>
      <c r="B815">
        <v>3557166</v>
      </c>
      <c r="C815">
        <v>69</v>
      </c>
      <c r="D815">
        <v>1248493</v>
      </c>
      <c r="E815">
        <v>61</v>
      </c>
      <c r="F815">
        <v>217461</v>
      </c>
      <c r="G815">
        <v>72</v>
      </c>
      <c r="H815">
        <v>191221</v>
      </c>
      <c r="I815">
        <v>71</v>
      </c>
      <c r="J815">
        <v>31338</v>
      </c>
      <c r="K815">
        <v>111</v>
      </c>
      <c r="L815">
        <v>844710</v>
      </c>
      <c r="M815">
        <v>97</v>
      </c>
      <c r="N815">
        <v>7216</v>
      </c>
      <c r="O815">
        <v>44</v>
      </c>
      <c r="P815" t="s">
        <v>21</v>
      </c>
      <c r="Q815" t="str">
        <f>_xlfn.IFS(OR(MTA_Daily_Ridership[[#This Row],[Day Name]]="Saturday",MTA_Daily_Ridership[[#This Row],[Day Name]]="Sunday"),"Weekend",TRUE,"Weekday")</f>
        <v>Weekday</v>
      </c>
      <c r="R8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6097605</v>
      </c>
      <c r="S815" s="9">
        <f>(MTA_Daily_Ridership[[#This Row],[Subways: % of Comparable Pre-Pandemic Day]]-100)/100</f>
        <v>-0.31</v>
      </c>
      <c r="T815">
        <f>MTA_Daily_Ridership[[#This Row],[Subways: Total Estimated Ridership]]/MTA_Daily_Ridership[[#This Row],[Bridges and Tunnels: Total Traffic]]</f>
        <v>4.2111091380473775</v>
      </c>
    </row>
    <row r="816" spans="1:20" x14ac:dyDescent="0.25">
      <c r="A816" s="1">
        <v>45315</v>
      </c>
      <c r="B816">
        <v>3666907</v>
      </c>
      <c r="C816">
        <v>71</v>
      </c>
      <c r="D816">
        <v>1247798</v>
      </c>
      <c r="E816">
        <v>61</v>
      </c>
      <c r="F816">
        <v>223928</v>
      </c>
      <c r="G816">
        <v>74</v>
      </c>
      <c r="H816">
        <v>201969</v>
      </c>
      <c r="I816">
        <v>75</v>
      </c>
      <c r="J816">
        <v>33082</v>
      </c>
      <c r="K816">
        <v>117</v>
      </c>
      <c r="L816">
        <v>867077</v>
      </c>
      <c r="M816">
        <v>100</v>
      </c>
      <c r="N816">
        <v>7027</v>
      </c>
      <c r="O816">
        <v>43</v>
      </c>
      <c r="P816" t="s">
        <v>21</v>
      </c>
      <c r="Q816" t="str">
        <f>_xlfn.IFS(OR(MTA_Daily_Ridership[[#This Row],[Day Name]]="Saturday",MTA_Daily_Ridership[[#This Row],[Day Name]]="Sunday"),"Weekend",TRUE,"Weekday")</f>
        <v>Weekday</v>
      </c>
      <c r="R8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6247788</v>
      </c>
      <c r="S816" s="9">
        <f>(MTA_Daily_Ridership[[#This Row],[Subways: % of Comparable Pre-Pandemic Day]]-100)/100</f>
        <v>-0.28999999999999998</v>
      </c>
      <c r="T816">
        <f>MTA_Daily_Ridership[[#This Row],[Subways: Total Estimated Ridership]]/MTA_Daily_Ridership[[#This Row],[Bridges and Tunnels: Total Traffic]]</f>
        <v>4.2290442486653435</v>
      </c>
    </row>
    <row r="817" spans="1:20" x14ac:dyDescent="0.25">
      <c r="A817" s="1">
        <v>45316</v>
      </c>
      <c r="B817">
        <v>3681867</v>
      </c>
      <c r="C817">
        <v>72</v>
      </c>
      <c r="D817">
        <v>1256481</v>
      </c>
      <c r="E817">
        <v>61</v>
      </c>
      <c r="F817">
        <v>223766</v>
      </c>
      <c r="G817">
        <v>74</v>
      </c>
      <c r="H817">
        <v>199560</v>
      </c>
      <c r="I817">
        <v>74</v>
      </c>
      <c r="J817">
        <v>32517</v>
      </c>
      <c r="K817">
        <v>115</v>
      </c>
      <c r="L817">
        <v>890573</v>
      </c>
      <c r="M817">
        <v>102</v>
      </c>
      <c r="N817">
        <v>6845</v>
      </c>
      <c r="O817">
        <v>42</v>
      </c>
      <c r="P817" t="s">
        <v>22</v>
      </c>
      <c r="Q817" t="str">
        <f>_xlfn.IFS(OR(MTA_Daily_Ridership[[#This Row],[Day Name]]="Saturday",MTA_Daily_Ridership[[#This Row],[Day Name]]="Sunday"),"Weekend",TRUE,"Weekday")</f>
        <v>Weekday</v>
      </c>
      <c r="R8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6291609</v>
      </c>
      <c r="S817" s="9">
        <f>(MTA_Daily_Ridership[[#This Row],[Subways: % of Comparable Pre-Pandemic Day]]-100)/100</f>
        <v>-0.28000000000000003</v>
      </c>
      <c r="T817">
        <f>MTA_Daily_Ridership[[#This Row],[Subways: Total Estimated Ridership]]/MTA_Daily_Ridership[[#This Row],[Bridges and Tunnels: Total Traffic]]</f>
        <v>4.1342674884596775</v>
      </c>
    </row>
    <row r="818" spans="1:20" x14ac:dyDescent="0.25">
      <c r="A818" s="1">
        <v>45337</v>
      </c>
      <c r="B818">
        <v>3874860</v>
      </c>
      <c r="C818">
        <v>71</v>
      </c>
      <c r="D818">
        <v>1305830</v>
      </c>
      <c r="E818">
        <v>61</v>
      </c>
      <c r="F818">
        <v>228885</v>
      </c>
      <c r="G818">
        <v>76</v>
      </c>
      <c r="H818">
        <v>202704</v>
      </c>
      <c r="I818">
        <v>75</v>
      </c>
      <c r="J818">
        <v>33402</v>
      </c>
      <c r="K818">
        <v>114</v>
      </c>
      <c r="L818">
        <v>948001</v>
      </c>
      <c r="M818">
        <v>107</v>
      </c>
      <c r="N818">
        <v>7500</v>
      </c>
      <c r="O818">
        <v>46</v>
      </c>
      <c r="P818" t="s">
        <v>22</v>
      </c>
      <c r="Q818" t="str">
        <f>_xlfn.IFS(OR(MTA_Daily_Ridership[[#This Row],[Day Name]]="Saturday",MTA_Daily_Ridership[[#This Row],[Day Name]]="Sunday"),"Weekend",TRUE,"Weekday")</f>
        <v>Weekday</v>
      </c>
      <c r="R8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6601182</v>
      </c>
      <c r="S818" s="9">
        <f>(MTA_Daily_Ridership[[#This Row],[Subways: % of Comparable Pre-Pandemic Day]]-100)/100</f>
        <v>-0.28999999999999998</v>
      </c>
      <c r="T818">
        <f>MTA_Daily_Ridership[[#This Row],[Subways: Total Estimated Ridership]]/MTA_Daily_Ridership[[#This Row],[Bridges and Tunnels: Total Traffic]]</f>
        <v>4.087400751686971</v>
      </c>
    </row>
    <row r="819" spans="1:20" x14ac:dyDescent="0.25">
      <c r="A819" s="1">
        <v>45363</v>
      </c>
      <c r="B819">
        <v>3988438</v>
      </c>
      <c r="C819">
        <v>72</v>
      </c>
      <c r="D819">
        <v>1370319</v>
      </c>
      <c r="E819">
        <v>61</v>
      </c>
      <c r="F819">
        <v>239002</v>
      </c>
      <c r="G819">
        <v>76</v>
      </c>
      <c r="H819">
        <v>213584</v>
      </c>
      <c r="I819">
        <v>77</v>
      </c>
      <c r="J819">
        <v>34978</v>
      </c>
      <c r="K819">
        <v>118</v>
      </c>
      <c r="L819">
        <v>911441</v>
      </c>
      <c r="M819">
        <v>99</v>
      </c>
      <c r="N819">
        <v>7820</v>
      </c>
      <c r="O819">
        <v>49</v>
      </c>
      <c r="P819" t="s">
        <v>23</v>
      </c>
      <c r="Q819" t="str">
        <f>_xlfn.IFS(OR(MTA_Daily_Ridership[[#This Row],[Day Name]]="Saturday",MTA_Daily_Ridership[[#This Row],[Day Name]]="Sunday"),"Weekend",TRUE,"Weekday")</f>
        <v>Weekday</v>
      </c>
      <c r="R8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6765582</v>
      </c>
      <c r="S819" s="9">
        <f>(MTA_Daily_Ridership[[#This Row],[Subways: % of Comparable Pre-Pandemic Day]]-100)/100</f>
        <v>-0.28000000000000003</v>
      </c>
      <c r="T819">
        <f>MTA_Daily_Ridership[[#This Row],[Subways: Total Estimated Ridership]]/MTA_Daily_Ridership[[#This Row],[Bridges and Tunnels: Total Traffic]]</f>
        <v>4.3759694812939074</v>
      </c>
    </row>
    <row r="820" spans="1:20" x14ac:dyDescent="0.25">
      <c r="A820" s="1">
        <v>45364</v>
      </c>
      <c r="B820">
        <v>4024943</v>
      </c>
      <c r="C820">
        <v>72</v>
      </c>
      <c r="D820">
        <v>1377062</v>
      </c>
      <c r="E820">
        <v>61</v>
      </c>
      <c r="F820">
        <v>237603</v>
      </c>
      <c r="G820">
        <v>76</v>
      </c>
      <c r="H820">
        <v>212582</v>
      </c>
      <c r="I820">
        <v>77</v>
      </c>
      <c r="J820">
        <v>36469</v>
      </c>
      <c r="K820">
        <v>123</v>
      </c>
      <c r="L820">
        <v>937527</v>
      </c>
      <c r="M820">
        <v>102</v>
      </c>
      <c r="N820">
        <v>8100</v>
      </c>
      <c r="O820">
        <v>51</v>
      </c>
      <c r="P820" t="s">
        <v>21</v>
      </c>
      <c r="Q820" t="str">
        <f>_xlfn.IFS(OR(MTA_Daily_Ridership[[#This Row],[Day Name]]="Saturday",MTA_Daily_Ridership[[#This Row],[Day Name]]="Sunday"),"Weekend",TRUE,"Weekday")</f>
        <v>Weekday</v>
      </c>
      <c r="R8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6834286</v>
      </c>
      <c r="S820" s="9">
        <f>(MTA_Daily_Ridership[[#This Row],[Subways: % of Comparable Pre-Pandemic Day]]-100)/100</f>
        <v>-0.28000000000000003</v>
      </c>
      <c r="T820">
        <f>MTA_Daily_Ridership[[#This Row],[Subways: Total Estimated Ridership]]/MTA_Daily_Ridership[[#This Row],[Bridges and Tunnels: Total Traffic]]</f>
        <v>4.2931488906452824</v>
      </c>
    </row>
    <row r="821" spans="1:20" x14ac:dyDescent="0.25">
      <c r="A821" s="1">
        <v>45365</v>
      </c>
      <c r="B821">
        <v>4049186</v>
      </c>
      <c r="C821">
        <v>73</v>
      </c>
      <c r="D821">
        <v>1368263</v>
      </c>
      <c r="E821">
        <v>61</v>
      </c>
      <c r="F821">
        <v>240124</v>
      </c>
      <c r="G821">
        <v>77</v>
      </c>
      <c r="H821">
        <v>211962</v>
      </c>
      <c r="I821">
        <v>77</v>
      </c>
      <c r="J821">
        <v>36111</v>
      </c>
      <c r="K821">
        <v>121</v>
      </c>
      <c r="L821">
        <v>970105</v>
      </c>
      <c r="M821">
        <v>105</v>
      </c>
      <c r="N821">
        <v>7658</v>
      </c>
      <c r="O821">
        <v>48</v>
      </c>
      <c r="P821" t="s">
        <v>22</v>
      </c>
      <c r="Q821" t="str">
        <f>_xlfn.IFS(OR(MTA_Daily_Ridership[[#This Row],[Day Name]]="Saturday",MTA_Daily_Ridership[[#This Row],[Day Name]]="Sunday"),"Weekend",TRUE,"Weekday")</f>
        <v>Weekday</v>
      </c>
      <c r="R8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6883409</v>
      </c>
      <c r="S821" s="9">
        <f>(MTA_Daily_Ridership[[#This Row],[Subways: % of Comparable Pre-Pandemic Day]]-100)/100</f>
        <v>-0.27</v>
      </c>
      <c r="T821">
        <f>MTA_Daily_Ridership[[#This Row],[Subways: Total Estimated Ridership]]/MTA_Daily_Ridership[[#This Row],[Bridges and Tunnels: Total Traffic]]</f>
        <v>4.1739667355595529</v>
      </c>
    </row>
    <row r="822" spans="1:20" x14ac:dyDescent="0.25">
      <c r="A822" s="1">
        <v>45382</v>
      </c>
      <c r="B822">
        <v>1936295</v>
      </c>
      <c r="C822">
        <v>84</v>
      </c>
      <c r="D822">
        <v>606411</v>
      </c>
      <c r="E822">
        <v>61</v>
      </c>
      <c r="F822">
        <v>121273</v>
      </c>
      <c r="G822">
        <v>140</v>
      </c>
      <c r="H822">
        <v>98458</v>
      </c>
      <c r="I822">
        <v>104</v>
      </c>
      <c r="J822">
        <v>23316</v>
      </c>
      <c r="K822">
        <v>132</v>
      </c>
      <c r="L822">
        <v>933446</v>
      </c>
      <c r="M822">
        <v>116</v>
      </c>
      <c r="N822">
        <v>2096</v>
      </c>
      <c r="O822">
        <v>67</v>
      </c>
      <c r="P822" t="s">
        <v>27</v>
      </c>
      <c r="Q822" t="str">
        <f>_xlfn.IFS(OR(MTA_Daily_Ridership[[#This Row],[Day Name]]="Saturday",MTA_Daily_Ridership[[#This Row],[Day Name]]="Sunday"),"Weekend",TRUE,"Weekday")</f>
        <v>Weekend</v>
      </c>
      <c r="R8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3721295</v>
      </c>
      <c r="S822" s="9">
        <f>(MTA_Daily_Ridership[[#This Row],[Subways: % of Comparable Pre-Pandemic Day]]-100)/100</f>
        <v>-0.16</v>
      </c>
      <c r="T822">
        <f>MTA_Daily_Ridership[[#This Row],[Subways: Total Estimated Ridership]]/MTA_Daily_Ridership[[#This Row],[Bridges and Tunnels: Total Traffic]]</f>
        <v>2.0743513818689028</v>
      </c>
    </row>
    <row r="823" spans="1:20" x14ac:dyDescent="0.25">
      <c r="A823" s="1">
        <v>45386</v>
      </c>
      <c r="B823">
        <v>4100733</v>
      </c>
      <c r="C823">
        <v>74</v>
      </c>
      <c r="D823">
        <v>1339531</v>
      </c>
      <c r="E823">
        <v>61</v>
      </c>
      <c r="F823">
        <v>232730</v>
      </c>
      <c r="G823">
        <v>75</v>
      </c>
      <c r="H823">
        <v>201745</v>
      </c>
      <c r="I823">
        <v>70</v>
      </c>
      <c r="J823">
        <v>34712</v>
      </c>
      <c r="K823">
        <v>120</v>
      </c>
      <c r="L823">
        <v>957042</v>
      </c>
      <c r="M823">
        <v>102</v>
      </c>
      <c r="N823">
        <v>7180</v>
      </c>
      <c r="O823">
        <v>44</v>
      </c>
      <c r="P823" t="s">
        <v>22</v>
      </c>
      <c r="Q823" t="str">
        <f>_xlfn.IFS(OR(MTA_Daily_Ridership[[#This Row],[Day Name]]="Saturday",MTA_Daily_Ridership[[#This Row],[Day Name]]="Sunday"),"Weekend",TRUE,"Weekday")</f>
        <v>Weekday</v>
      </c>
      <c r="R8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6873673</v>
      </c>
      <c r="S823" s="9">
        <f>(MTA_Daily_Ridership[[#This Row],[Subways: % of Comparable Pre-Pandemic Day]]-100)/100</f>
        <v>-0.26</v>
      </c>
      <c r="T823">
        <f>MTA_Daily_Ridership[[#This Row],[Subways: Total Estimated Ridership]]/MTA_Daily_Ridership[[#This Row],[Bridges and Tunnels: Total Traffic]]</f>
        <v>4.2847994131918972</v>
      </c>
    </row>
    <row r="824" spans="1:20" x14ac:dyDescent="0.25">
      <c r="A824" s="1">
        <v>45416</v>
      </c>
      <c r="B824">
        <v>2563658</v>
      </c>
      <c r="C824">
        <v>80</v>
      </c>
      <c r="D824">
        <v>849249</v>
      </c>
      <c r="E824">
        <v>61</v>
      </c>
      <c r="F824">
        <v>123516</v>
      </c>
      <c r="G824">
        <v>104</v>
      </c>
      <c r="H824">
        <v>122719</v>
      </c>
      <c r="I824">
        <v>81</v>
      </c>
      <c r="J824">
        <v>22523</v>
      </c>
      <c r="K824">
        <v>130</v>
      </c>
      <c r="L824">
        <v>951334</v>
      </c>
      <c r="M824">
        <v>99</v>
      </c>
      <c r="N824">
        <v>2769</v>
      </c>
      <c r="O824">
        <v>57</v>
      </c>
      <c r="P824" t="s">
        <v>26</v>
      </c>
      <c r="Q824" t="str">
        <f>_xlfn.IFS(OR(MTA_Daily_Ridership[[#This Row],[Day Name]]="Saturday",MTA_Daily_Ridership[[#This Row],[Day Name]]="Sunday"),"Weekend",TRUE,"Weekday")</f>
        <v>Weekend</v>
      </c>
      <c r="R8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4635768</v>
      </c>
      <c r="S824" s="9">
        <f>(MTA_Daily_Ridership[[#This Row],[Subways: % of Comparable Pre-Pandemic Day]]-100)/100</f>
        <v>-0.2</v>
      </c>
      <c r="T824">
        <f>MTA_Daily_Ridership[[#This Row],[Subways: Total Estimated Ridership]]/MTA_Daily_Ridership[[#This Row],[Bridges and Tunnels: Total Traffic]]</f>
        <v>2.6948032972646829</v>
      </c>
    </row>
    <row r="825" spans="1:20" x14ac:dyDescent="0.25">
      <c r="A825" s="1">
        <v>45423</v>
      </c>
      <c r="B825">
        <v>2648580</v>
      </c>
      <c r="C825">
        <v>83</v>
      </c>
      <c r="D825">
        <v>845713</v>
      </c>
      <c r="E825">
        <v>61</v>
      </c>
      <c r="F825">
        <v>134051</v>
      </c>
      <c r="G825">
        <v>113</v>
      </c>
      <c r="H825">
        <v>117308</v>
      </c>
      <c r="I825">
        <v>78</v>
      </c>
      <c r="J825">
        <v>22810</v>
      </c>
      <c r="K825">
        <v>132</v>
      </c>
      <c r="L825">
        <v>1004157</v>
      </c>
      <c r="M825">
        <v>105</v>
      </c>
      <c r="N825">
        <v>3078</v>
      </c>
      <c r="O825">
        <v>63</v>
      </c>
      <c r="P825" t="s">
        <v>26</v>
      </c>
      <c r="Q825" t="str">
        <f>_xlfn.IFS(OR(MTA_Daily_Ridership[[#This Row],[Day Name]]="Saturday",MTA_Daily_Ridership[[#This Row],[Day Name]]="Sunday"),"Weekend",TRUE,"Weekday")</f>
        <v>Weekend</v>
      </c>
      <c r="R8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4775697</v>
      </c>
      <c r="S825" s="9">
        <f>(MTA_Daily_Ridership[[#This Row],[Subways: % of Comparable Pre-Pandemic Day]]-100)/100</f>
        <v>-0.17</v>
      </c>
      <c r="T825">
        <f>MTA_Daily_Ridership[[#This Row],[Subways: Total Estimated Ridership]]/MTA_Daily_Ridership[[#This Row],[Bridges and Tunnels: Total Traffic]]</f>
        <v>2.6376154326464887</v>
      </c>
    </row>
    <row r="826" spans="1:20" x14ac:dyDescent="0.25">
      <c r="A826" s="1">
        <v>45444</v>
      </c>
      <c r="B826">
        <v>2446153</v>
      </c>
      <c r="C826">
        <v>76</v>
      </c>
      <c r="D826">
        <v>848601</v>
      </c>
      <c r="E826">
        <v>61</v>
      </c>
      <c r="F826">
        <v>128555</v>
      </c>
      <c r="G826">
        <v>105</v>
      </c>
      <c r="H826">
        <v>110948</v>
      </c>
      <c r="I826">
        <v>70</v>
      </c>
      <c r="J826">
        <v>22726</v>
      </c>
      <c r="K826">
        <v>131</v>
      </c>
      <c r="L826">
        <v>999068</v>
      </c>
      <c r="M826">
        <v>102</v>
      </c>
      <c r="N826">
        <v>2980</v>
      </c>
      <c r="O826">
        <v>59</v>
      </c>
      <c r="P826" t="s">
        <v>26</v>
      </c>
      <c r="Q826" t="str">
        <f>_xlfn.IFS(OR(MTA_Daily_Ridership[[#This Row],[Day Name]]="Saturday",MTA_Daily_Ridership[[#This Row],[Day Name]]="Sunday"),"Weekend",TRUE,"Weekday")</f>
        <v>Weekend</v>
      </c>
      <c r="R8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4559031</v>
      </c>
      <c r="S826" s="9">
        <f>(MTA_Daily_Ridership[[#This Row],[Subways: % of Comparable Pre-Pandemic Day]]-100)/100</f>
        <v>-0.24</v>
      </c>
      <c r="T826">
        <f>MTA_Daily_Ridership[[#This Row],[Subways: Total Estimated Ridership]]/MTA_Daily_Ridership[[#This Row],[Bridges and Tunnels: Total Traffic]]</f>
        <v>2.4484349413653526</v>
      </c>
    </row>
    <row r="827" spans="1:20" x14ac:dyDescent="0.25">
      <c r="A827" s="1">
        <v>45456</v>
      </c>
      <c r="B827">
        <v>3936941</v>
      </c>
      <c r="C827">
        <v>70</v>
      </c>
      <c r="D827">
        <v>1310210</v>
      </c>
      <c r="E827">
        <v>61</v>
      </c>
      <c r="F827">
        <v>254575</v>
      </c>
      <c r="G827">
        <v>77</v>
      </c>
      <c r="H827">
        <v>221855</v>
      </c>
      <c r="I827">
        <v>75</v>
      </c>
      <c r="J827">
        <v>35363</v>
      </c>
      <c r="K827">
        <v>121</v>
      </c>
      <c r="L827">
        <v>964740</v>
      </c>
      <c r="M827">
        <v>98</v>
      </c>
      <c r="N827">
        <v>7675</v>
      </c>
      <c r="O827">
        <v>47</v>
      </c>
      <c r="P827" t="s">
        <v>22</v>
      </c>
      <c r="Q827" t="str">
        <f>_xlfn.IFS(OR(MTA_Daily_Ridership[[#This Row],[Day Name]]="Saturday",MTA_Daily_Ridership[[#This Row],[Day Name]]="Sunday"),"Weekend",TRUE,"Weekday")</f>
        <v>Weekday</v>
      </c>
      <c r="R8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6731359</v>
      </c>
      <c r="S827" s="9">
        <f>(MTA_Daily_Ridership[[#This Row],[Subways: % of Comparable Pre-Pandemic Day]]-100)/100</f>
        <v>-0.3</v>
      </c>
      <c r="T827">
        <f>MTA_Daily_Ridership[[#This Row],[Subways: Total Estimated Ridership]]/MTA_Daily_Ridership[[#This Row],[Bridges and Tunnels: Total Traffic]]</f>
        <v>4.0808311047536128</v>
      </c>
    </row>
    <row r="828" spans="1:20" x14ac:dyDescent="0.25">
      <c r="A828" s="1">
        <v>45458</v>
      </c>
      <c r="B828">
        <v>2431810</v>
      </c>
      <c r="C828">
        <v>75</v>
      </c>
      <c r="D828">
        <v>851502</v>
      </c>
      <c r="E828">
        <v>61</v>
      </c>
      <c r="F828">
        <v>142102</v>
      </c>
      <c r="G828">
        <v>116</v>
      </c>
      <c r="H828">
        <v>122409</v>
      </c>
      <c r="I828">
        <v>77</v>
      </c>
      <c r="J828">
        <v>23580</v>
      </c>
      <c r="K828">
        <v>136</v>
      </c>
      <c r="L828">
        <v>1022686</v>
      </c>
      <c r="M828">
        <v>104</v>
      </c>
      <c r="N828">
        <v>3104</v>
      </c>
      <c r="O828">
        <v>61</v>
      </c>
      <c r="P828" t="s">
        <v>26</v>
      </c>
      <c r="Q828" t="str">
        <f>_xlfn.IFS(OR(MTA_Daily_Ridership[[#This Row],[Day Name]]="Saturday",MTA_Daily_Ridership[[#This Row],[Day Name]]="Sunday"),"Weekend",TRUE,"Weekday")</f>
        <v>Weekend</v>
      </c>
      <c r="R8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4597193</v>
      </c>
      <c r="S828" s="9">
        <f>(MTA_Daily_Ridership[[#This Row],[Subways: % of Comparable Pre-Pandemic Day]]-100)/100</f>
        <v>-0.25</v>
      </c>
      <c r="T828">
        <f>MTA_Daily_Ridership[[#This Row],[Subways: Total Estimated Ridership]]/MTA_Daily_Ridership[[#This Row],[Bridges and Tunnels: Total Traffic]]</f>
        <v>2.3778657378706662</v>
      </c>
    </row>
    <row r="829" spans="1:20" x14ac:dyDescent="0.25">
      <c r="A829" s="1">
        <v>45461</v>
      </c>
      <c r="B829">
        <v>3920839</v>
      </c>
      <c r="C829">
        <v>70</v>
      </c>
      <c r="D829">
        <v>1314338</v>
      </c>
      <c r="E829">
        <v>61</v>
      </c>
      <c r="F829">
        <v>260538</v>
      </c>
      <c r="G829">
        <v>78</v>
      </c>
      <c r="H829">
        <v>242116</v>
      </c>
      <c r="I829">
        <v>82</v>
      </c>
      <c r="J829">
        <v>36105</v>
      </c>
      <c r="K829">
        <v>123</v>
      </c>
      <c r="L829">
        <v>988738</v>
      </c>
      <c r="M829">
        <v>101</v>
      </c>
      <c r="N829">
        <v>7713</v>
      </c>
      <c r="O829">
        <v>48</v>
      </c>
      <c r="P829" t="s">
        <v>23</v>
      </c>
      <c r="Q829" t="str">
        <f>_xlfn.IFS(OR(MTA_Daily_Ridership[[#This Row],[Day Name]]="Saturday",MTA_Daily_Ridership[[#This Row],[Day Name]]="Sunday"),"Weekend",TRUE,"Weekday")</f>
        <v>Weekday</v>
      </c>
      <c r="R8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6770387</v>
      </c>
      <c r="S829" s="9">
        <f>(MTA_Daily_Ridership[[#This Row],[Subways: % of Comparable Pre-Pandemic Day]]-100)/100</f>
        <v>-0.3</v>
      </c>
      <c r="T829">
        <f>MTA_Daily_Ridership[[#This Row],[Subways: Total Estimated Ridership]]/MTA_Daily_Ridership[[#This Row],[Bridges and Tunnels: Total Traffic]]</f>
        <v>3.9654984434703633</v>
      </c>
    </row>
    <row r="830" spans="1:20" x14ac:dyDescent="0.25">
      <c r="A830" s="1">
        <v>44143</v>
      </c>
      <c r="B830">
        <v>927670</v>
      </c>
      <c r="C830">
        <v>37</v>
      </c>
      <c r="D830">
        <v>587220</v>
      </c>
      <c r="E830">
        <v>59</v>
      </c>
      <c r="F830">
        <v>38485</v>
      </c>
      <c r="G830">
        <v>41</v>
      </c>
      <c r="H830">
        <v>27961</v>
      </c>
      <c r="I830">
        <v>27</v>
      </c>
      <c r="J830">
        <v>10474</v>
      </c>
      <c r="K830">
        <v>56</v>
      </c>
      <c r="L830">
        <v>726041</v>
      </c>
      <c r="M830">
        <v>88</v>
      </c>
      <c r="N830">
        <v>846</v>
      </c>
      <c r="O830">
        <v>28</v>
      </c>
      <c r="P830" t="s">
        <v>27</v>
      </c>
      <c r="Q830" t="str">
        <f>_xlfn.IFS(OR(MTA_Daily_Ridership[[#This Row],[Day Name]]="Saturday",MTA_Daily_Ridership[[#This Row],[Day Name]]="Sunday"),"Weekend",TRUE,"Weekday")</f>
        <v>Weekend</v>
      </c>
      <c r="R8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2318697</v>
      </c>
      <c r="S830" s="9">
        <f>(MTA_Daily_Ridership[[#This Row],[Subways: % of Comparable Pre-Pandemic Day]]-100)/100</f>
        <v>-0.63</v>
      </c>
      <c r="T830">
        <f>MTA_Daily_Ridership[[#This Row],[Subways: Total Estimated Ridership]]/MTA_Daily_Ridership[[#This Row],[Bridges and Tunnels: Total Traffic]]</f>
        <v>1.2777102119577268</v>
      </c>
    </row>
    <row r="831" spans="1:20" x14ac:dyDescent="0.25">
      <c r="A831" s="1">
        <v>44282</v>
      </c>
      <c r="B831">
        <v>1374266</v>
      </c>
      <c r="C831">
        <v>45</v>
      </c>
      <c r="D831">
        <v>781981</v>
      </c>
      <c r="E831">
        <v>59</v>
      </c>
      <c r="F831">
        <v>47484</v>
      </c>
      <c r="G831">
        <v>44</v>
      </c>
      <c r="H831">
        <v>38301</v>
      </c>
      <c r="I831">
        <v>28</v>
      </c>
      <c r="J831">
        <v>12900</v>
      </c>
      <c r="K831">
        <v>76</v>
      </c>
      <c r="L831">
        <v>841595</v>
      </c>
      <c r="M831">
        <v>97</v>
      </c>
      <c r="N831">
        <v>0</v>
      </c>
      <c r="O831">
        <v>0</v>
      </c>
      <c r="P831" t="s">
        <v>26</v>
      </c>
      <c r="Q831" t="str">
        <f>_xlfn.IFS(OR(MTA_Daily_Ridership[[#This Row],[Day Name]]="Saturday",MTA_Daily_Ridership[[#This Row],[Day Name]]="Sunday"),"Weekend",TRUE,"Weekday")</f>
        <v>Weekend</v>
      </c>
      <c r="R8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3096527</v>
      </c>
      <c r="S831" s="9">
        <f>(MTA_Daily_Ridership[[#This Row],[Subways: % of Comparable Pre-Pandemic Day]]-100)/100</f>
        <v>-0.55000000000000004</v>
      </c>
      <c r="T831">
        <f>MTA_Daily_Ridership[[#This Row],[Subways: Total Estimated Ridership]]/MTA_Daily_Ridership[[#This Row],[Bridges and Tunnels: Total Traffic]]</f>
        <v>1.6329303287210595</v>
      </c>
    </row>
    <row r="832" spans="1:20" x14ac:dyDescent="0.25">
      <c r="A832" s="1">
        <v>44296</v>
      </c>
      <c r="B832">
        <v>1391245</v>
      </c>
      <c r="C832">
        <v>44</v>
      </c>
      <c r="D832">
        <v>790023</v>
      </c>
      <c r="E832">
        <v>59</v>
      </c>
      <c r="F832">
        <v>45962</v>
      </c>
      <c r="G832">
        <v>40</v>
      </c>
      <c r="H832">
        <v>36629</v>
      </c>
      <c r="I832">
        <v>25</v>
      </c>
      <c r="J832">
        <v>12713</v>
      </c>
      <c r="K832">
        <v>76</v>
      </c>
      <c r="L832">
        <v>822112</v>
      </c>
      <c r="M832">
        <v>90</v>
      </c>
      <c r="N832">
        <v>1500</v>
      </c>
      <c r="O832">
        <v>29</v>
      </c>
      <c r="P832" t="s">
        <v>26</v>
      </c>
      <c r="Q832" t="str">
        <f>_xlfn.IFS(OR(MTA_Daily_Ridership[[#This Row],[Day Name]]="Saturday",MTA_Daily_Ridership[[#This Row],[Day Name]]="Sunday"),"Weekend",TRUE,"Weekday")</f>
        <v>Weekend</v>
      </c>
      <c r="R8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3100184</v>
      </c>
      <c r="S832" s="9">
        <f>(MTA_Daily_Ridership[[#This Row],[Subways: % of Comparable Pre-Pandemic Day]]-100)/100</f>
        <v>-0.56000000000000005</v>
      </c>
      <c r="T832">
        <f>MTA_Daily_Ridership[[#This Row],[Subways: Total Estimated Ridership]]/MTA_Daily_Ridership[[#This Row],[Bridges and Tunnels: Total Traffic]]</f>
        <v>1.6922815869370598</v>
      </c>
    </row>
    <row r="833" spans="1:20" x14ac:dyDescent="0.25">
      <c r="A833" s="1">
        <v>44317</v>
      </c>
      <c r="B833">
        <v>1515211</v>
      </c>
      <c r="C833">
        <v>47</v>
      </c>
      <c r="D833">
        <v>818655</v>
      </c>
      <c r="E833">
        <v>59</v>
      </c>
      <c r="F833">
        <v>51067</v>
      </c>
      <c r="G833">
        <v>43</v>
      </c>
      <c r="H833">
        <v>41395</v>
      </c>
      <c r="I833">
        <v>27</v>
      </c>
      <c r="J833">
        <v>13263</v>
      </c>
      <c r="K833">
        <v>77</v>
      </c>
      <c r="L833">
        <v>849633</v>
      </c>
      <c r="M833">
        <v>89</v>
      </c>
      <c r="N833">
        <v>0</v>
      </c>
      <c r="O833">
        <v>0</v>
      </c>
      <c r="P833" t="s">
        <v>26</v>
      </c>
      <c r="Q833" t="str">
        <f>_xlfn.IFS(OR(MTA_Daily_Ridership[[#This Row],[Day Name]]="Saturday",MTA_Daily_Ridership[[#This Row],[Day Name]]="Sunday"),"Weekend",TRUE,"Weekday")</f>
        <v>Weekend</v>
      </c>
      <c r="R8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3289224</v>
      </c>
      <c r="S833" s="9">
        <f>(MTA_Daily_Ridership[[#This Row],[Subways: % of Comparable Pre-Pandemic Day]]-100)/100</f>
        <v>-0.53</v>
      </c>
      <c r="T833">
        <f>MTA_Daily_Ridership[[#This Row],[Subways: Total Estimated Ridership]]/MTA_Daily_Ridership[[#This Row],[Bridges and Tunnels: Total Traffic]]</f>
        <v>1.7833711732006643</v>
      </c>
    </row>
    <row r="834" spans="1:20" x14ac:dyDescent="0.25">
      <c r="A834" s="1">
        <v>44356</v>
      </c>
      <c r="B834">
        <v>2386026</v>
      </c>
      <c r="C834">
        <v>43</v>
      </c>
      <c r="D834">
        <v>1259005</v>
      </c>
      <c r="E834">
        <v>59</v>
      </c>
      <c r="F834">
        <v>107918</v>
      </c>
      <c r="G834">
        <v>32</v>
      </c>
      <c r="H834">
        <v>90641</v>
      </c>
      <c r="I834">
        <v>31</v>
      </c>
      <c r="J834">
        <v>23868</v>
      </c>
      <c r="K834">
        <v>81</v>
      </c>
      <c r="L834">
        <v>908563</v>
      </c>
      <c r="M834">
        <v>92</v>
      </c>
      <c r="N834">
        <v>4586</v>
      </c>
      <c r="O834">
        <v>28</v>
      </c>
      <c r="P834" t="s">
        <v>21</v>
      </c>
      <c r="Q834" t="str">
        <f>_xlfn.IFS(OR(MTA_Daily_Ridership[[#This Row],[Day Name]]="Saturday",MTA_Daily_Ridership[[#This Row],[Day Name]]="Sunday"),"Weekend",TRUE,"Weekday")</f>
        <v>Weekday</v>
      </c>
      <c r="R8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4780607</v>
      </c>
      <c r="S834" s="9">
        <f>(MTA_Daily_Ridership[[#This Row],[Subways: % of Comparable Pre-Pandemic Day]]-100)/100</f>
        <v>-0.56999999999999995</v>
      </c>
      <c r="T834">
        <f>MTA_Daily_Ridership[[#This Row],[Subways: Total Estimated Ridership]]/MTA_Daily_Ridership[[#This Row],[Bridges and Tunnels: Total Traffic]]</f>
        <v>2.6261536073998171</v>
      </c>
    </row>
    <row r="835" spans="1:20" x14ac:dyDescent="0.25">
      <c r="A835" s="1">
        <v>44357</v>
      </c>
      <c r="B835">
        <v>2473818</v>
      </c>
      <c r="C835">
        <v>44</v>
      </c>
      <c r="D835">
        <v>1276901</v>
      </c>
      <c r="E835">
        <v>59</v>
      </c>
      <c r="F835">
        <v>113236</v>
      </c>
      <c r="G835">
        <v>34</v>
      </c>
      <c r="H835">
        <v>91323</v>
      </c>
      <c r="I835">
        <v>31</v>
      </c>
      <c r="J835">
        <v>23498</v>
      </c>
      <c r="K835">
        <v>80</v>
      </c>
      <c r="L835">
        <v>951274</v>
      </c>
      <c r="M835">
        <v>97</v>
      </c>
      <c r="N835">
        <v>4801</v>
      </c>
      <c r="O835">
        <v>30</v>
      </c>
      <c r="P835" t="s">
        <v>22</v>
      </c>
      <c r="Q835" t="str">
        <f>_xlfn.IFS(OR(MTA_Daily_Ridership[[#This Row],[Day Name]]="Saturday",MTA_Daily_Ridership[[#This Row],[Day Name]]="Sunday"),"Weekend",TRUE,"Weekday")</f>
        <v>Weekday</v>
      </c>
      <c r="R8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4934851</v>
      </c>
      <c r="S835" s="9">
        <f>(MTA_Daily_Ridership[[#This Row],[Subways: % of Comparable Pre-Pandemic Day]]-100)/100</f>
        <v>-0.56000000000000005</v>
      </c>
      <c r="T835">
        <f>MTA_Daily_Ridership[[#This Row],[Subways: Total Estimated Ridership]]/MTA_Daily_Ridership[[#This Row],[Bridges and Tunnels: Total Traffic]]</f>
        <v>2.6005314977598464</v>
      </c>
    </row>
    <row r="836" spans="1:20" x14ac:dyDescent="0.25">
      <c r="A836" s="1">
        <v>44360</v>
      </c>
      <c r="B836">
        <v>1379959</v>
      </c>
      <c r="C836">
        <v>53</v>
      </c>
      <c r="D836">
        <v>647385</v>
      </c>
      <c r="E836">
        <v>59</v>
      </c>
      <c r="F836">
        <v>59186</v>
      </c>
      <c r="G836">
        <v>60</v>
      </c>
      <c r="H836">
        <v>51712</v>
      </c>
      <c r="I836">
        <v>47</v>
      </c>
      <c r="J836">
        <v>12047</v>
      </c>
      <c r="K836">
        <v>67</v>
      </c>
      <c r="L836">
        <v>887098</v>
      </c>
      <c r="M836">
        <v>96</v>
      </c>
      <c r="N836">
        <v>0</v>
      </c>
      <c r="O836">
        <v>0</v>
      </c>
      <c r="P836" t="s">
        <v>27</v>
      </c>
      <c r="Q836" t="str">
        <f>_xlfn.IFS(OR(MTA_Daily_Ridership[[#This Row],[Day Name]]="Saturday",MTA_Daily_Ridership[[#This Row],[Day Name]]="Sunday"),"Weekend",TRUE,"Weekday")</f>
        <v>Weekend</v>
      </c>
      <c r="R8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3037387</v>
      </c>
      <c r="S836" s="9">
        <f>(MTA_Daily_Ridership[[#This Row],[Subways: % of Comparable Pre-Pandemic Day]]-100)/100</f>
        <v>-0.47</v>
      </c>
      <c r="T836">
        <f>MTA_Daily_Ridership[[#This Row],[Subways: Total Estimated Ridership]]/MTA_Daily_Ridership[[#This Row],[Bridges and Tunnels: Total Traffic]]</f>
        <v>1.5555879959147694</v>
      </c>
    </row>
    <row r="837" spans="1:20" x14ac:dyDescent="0.25">
      <c r="A837" s="1">
        <v>44362</v>
      </c>
      <c r="B837">
        <v>2469785</v>
      </c>
      <c r="C837">
        <v>44</v>
      </c>
      <c r="D837">
        <v>1277203</v>
      </c>
      <c r="E837">
        <v>59</v>
      </c>
      <c r="F837">
        <v>117580</v>
      </c>
      <c r="G837">
        <v>35</v>
      </c>
      <c r="H837">
        <v>96688</v>
      </c>
      <c r="I837">
        <v>33</v>
      </c>
      <c r="J837">
        <v>23460</v>
      </c>
      <c r="K837">
        <v>80</v>
      </c>
      <c r="L837">
        <v>917933</v>
      </c>
      <c r="M837">
        <v>93</v>
      </c>
      <c r="N837">
        <v>4925</v>
      </c>
      <c r="O837">
        <v>30</v>
      </c>
      <c r="P837" t="s">
        <v>23</v>
      </c>
      <c r="Q837" t="str">
        <f>_xlfn.IFS(OR(MTA_Daily_Ridership[[#This Row],[Day Name]]="Saturday",MTA_Daily_Ridership[[#This Row],[Day Name]]="Sunday"),"Weekend",TRUE,"Weekday")</f>
        <v>Weekday</v>
      </c>
      <c r="R8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4907574</v>
      </c>
      <c r="S837" s="9">
        <f>(MTA_Daily_Ridership[[#This Row],[Subways: % of Comparable Pre-Pandemic Day]]-100)/100</f>
        <v>-0.56000000000000005</v>
      </c>
      <c r="T837">
        <f>MTA_Daily_Ridership[[#This Row],[Subways: Total Estimated Ridership]]/MTA_Daily_Ridership[[#This Row],[Bridges and Tunnels: Total Traffic]]</f>
        <v>2.6905939758130497</v>
      </c>
    </row>
    <row r="838" spans="1:20" x14ac:dyDescent="0.25">
      <c r="A838" s="1">
        <v>44370</v>
      </c>
      <c r="B838">
        <v>2547416</v>
      </c>
      <c r="C838">
        <v>45</v>
      </c>
      <c r="D838">
        <v>1264095</v>
      </c>
      <c r="E838">
        <v>59</v>
      </c>
      <c r="F838">
        <v>121867</v>
      </c>
      <c r="G838">
        <v>37</v>
      </c>
      <c r="H838">
        <v>101864</v>
      </c>
      <c r="I838">
        <v>34</v>
      </c>
      <c r="J838">
        <v>24223</v>
      </c>
      <c r="K838">
        <v>83</v>
      </c>
      <c r="L838">
        <v>946870</v>
      </c>
      <c r="M838">
        <v>96</v>
      </c>
      <c r="N838">
        <v>5027</v>
      </c>
      <c r="O838">
        <v>31</v>
      </c>
      <c r="P838" t="s">
        <v>21</v>
      </c>
      <c r="Q838" t="str">
        <f>_xlfn.IFS(OR(MTA_Daily_Ridership[[#This Row],[Day Name]]="Saturday",MTA_Daily_Ridership[[#This Row],[Day Name]]="Sunday"),"Weekend",TRUE,"Weekday")</f>
        <v>Weekday</v>
      </c>
      <c r="R8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5011362</v>
      </c>
      <c r="S838" s="9">
        <f>(MTA_Daily_Ridership[[#This Row],[Subways: % of Comparable Pre-Pandemic Day]]-100)/100</f>
        <v>-0.55000000000000004</v>
      </c>
      <c r="T838">
        <f>MTA_Daily_Ridership[[#This Row],[Subways: Total Estimated Ridership]]/MTA_Daily_Ridership[[#This Row],[Bridges and Tunnels: Total Traffic]]</f>
        <v>2.6903545365256054</v>
      </c>
    </row>
    <row r="839" spans="1:20" x14ac:dyDescent="0.25">
      <c r="A839" s="1">
        <v>44393</v>
      </c>
      <c r="B839">
        <v>2536569</v>
      </c>
      <c r="C839">
        <v>48</v>
      </c>
      <c r="D839">
        <v>1219118</v>
      </c>
      <c r="E839">
        <v>59</v>
      </c>
      <c r="F839">
        <v>123465</v>
      </c>
      <c r="G839">
        <v>39</v>
      </c>
      <c r="H839">
        <v>104331</v>
      </c>
      <c r="I839">
        <v>37</v>
      </c>
      <c r="J839">
        <v>21730</v>
      </c>
      <c r="K839">
        <v>77</v>
      </c>
      <c r="L839">
        <v>983846</v>
      </c>
      <c r="M839">
        <v>102</v>
      </c>
      <c r="N839">
        <v>4626</v>
      </c>
      <c r="O839">
        <v>34</v>
      </c>
      <c r="P839" t="s">
        <v>24</v>
      </c>
      <c r="Q839" t="str">
        <f>_xlfn.IFS(OR(MTA_Daily_Ridership[[#This Row],[Day Name]]="Saturday",MTA_Daily_Ridership[[#This Row],[Day Name]]="Sunday"),"Weekend",TRUE,"Weekday")</f>
        <v>Weekday</v>
      </c>
      <c r="R8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4993685</v>
      </c>
      <c r="S839" s="9">
        <f>(MTA_Daily_Ridership[[#This Row],[Subways: % of Comparable Pre-Pandemic Day]]-100)/100</f>
        <v>-0.52</v>
      </c>
      <c r="T839">
        <f>MTA_Daily_Ridership[[#This Row],[Subways: Total Estimated Ridership]]/MTA_Daily_Ridership[[#This Row],[Bridges and Tunnels: Total Traffic]]</f>
        <v>2.5782175259136086</v>
      </c>
    </row>
    <row r="840" spans="1:20" x14ac:dyDescent="0.25">
      <c r="A840" s="1">
        <v>44394</v>
      </c>
      <c r="B840">
        <v>1717480</v>
      </c>
      <c r="C840">
        <v>61</v>
      </c>
      <c r="D840">
        <v>795347</v>
      </c>
      <c r="E840">
        <v>59</v>
      </c>
      <c r="F840">
        <v>73001</v>
      </c>
      <c r="G840">
        <v>57</v>
      </c>
      <c r="H840">
        <v>64513</v>
      </c>
      <c r="I840">
        <v>42</v>
      </c>
      <c r="J840">
        <v>13228</v>
      </c>
      <c r="K840">
        <v>83</v>
      </c>
      <c r="L840">
        <v>897001</v>
      </c>
      <c r="M840">
        <v>97</v>
      </c>
      <c r="N840">
        <v>0</v>
      </c>
      <c r="O840">
        <v>0</v>
      </c>
      <c r="P840" t="s">
        <v>26</v>
      </c>
      <c r="Q840" t="str">
        <f>_xlfn.IFS(OR(MTA_Daily_Ridership[[#This Row],[Day Name]]="Saturday",MTA_Daily_Ridership[[#This Row],[Day Name]]="Sunday"),"Weekend",TRUE,"Weekday")</f>
        <v>Weekend</v>
      </c>
      <c r="R8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3560570</v>
      </c>
      <c r="S840" s="9">
        <f>(MTA_Daily_Ridership[[#This Row],[Subways: % of Comparable Pre-Pandemic Day]]-100)/100</f>
        <v>-0.39</v>
      </c>
      <c r="T840">
        <f>MTA_Daily_Ridership[[#This Row],[Subways: Total Estimated Ridership]]/MTA_Daily_Ridership[[#This Row],[Bridges and Tunnels: Total Traffic]]</f>
        <v>1.9146912879695785</v>
      </c>
    </row>
    <row r="841" spans="1:20" x14ac:dyDescent="0.25">
      <c r="A841" s="1">
        <v>44397</v>
      </c>
      <c r="B841">
        <v>2462002</v>
      </c>
      <c r="C841">
        <v>47</v>
      </c>
      <c r="D841">
        <v>1217802</v>
      </c>
      <c r="E841">
        <v>59</v>
      </c>
      <c r="F841">
        <v>125809</v>
      </c>
      <c r="G841">
        <v>40</v>
      </c>
      <c r="H841">
        <v>107009</v>
      </c>
      <c r="I841">
        <v>38</v>
      </c>
      <c r="J841">
        <v>22213</v>
      </c>
      <c r="K841">
        <v>78</v>
      </c>
      <c r="L841">
        <v>924495</v>
      </c>
      <c r="M841">
        <v>96</v>
      </c>
      <c r="N841">
        <v>5015</v>
      </c>
      <c r="O841">
        <v>36</v>
      </c>
      <c r="P841" t="s">
        <v>23</v>
      </c>
      <c r="Q841" t="str">
        <f>_xlfn.IFS(OR(MTA_Daily_Ridership[[#This Row],[Day Name]]="Saturday",MTA_Daily_Ridership[[#This Row],[Day Name]]="Sunday"),"Weekend",TRUE,"Weekday")</f>
        <v>Weekday</v>
      </c>
      <c r="R8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4864345</v>
      </c>
      <c r="S841" s="9">
        <f>(MTA_Daily_Ridership[[#This Row],[Subways: % of Comparable Pre-Pandemic Day]]-100)/100</f>
        <v>-0.53</v>
      </c>
      <c r="T841">
        <f>MTA_Daily_Ridership[[#This Row],[Subways: Total Estimated Ridership]]/MTA_Daily_Ridership[[#This Row],[Bridges and Tunnels: Total Traffic]]</f>
        <v>2.6630776802470537</v>
      </c>
    </row>
    <row r="842" spans="1:20" x14ac:dyDescent="0.25">
      <c r="A842" s="1">
        <v>44398</v>
      </c>
      <c r="B842">
        <v>2504568</v>
      </c>
      <c r="C842">
        <v>47</v>
      </c>
      <c r="D842">
        <v>1225595</v>
      </c>
      <c r="E842">
        <v>59</v>
      </c>
      <c r="F842">
        <v>121530</v>
      </c>
      <c r="G842">
        <v>38</v>
      </c>
      <c r="H842">
        <v>104862</v>
      </c>
      <c r="I842">
        <v>37</v>
      </c>
      <c r="J842">
        <v>22865</v>
      </c>
      <c r="K842">
        <v>81</v>
      </c>
      <c r="L842">
        <v>914902</v>
      </c>
      <c r="M842">
        <v>95</v>
      </c>
      <c r="N842">
        <v>4934</v>
      </c>
      <c r="O842">
        <v>36</v>
      </c>
      <c r="P842" t="s">
        <v>21</v>
      </c>
      <c r="Q842" t="str">
        <f>_xlfn.IFS(OR(MTA_Daily_Ridership[[#This Row],[Day Name]]="Saturday",MTA_Daily_Ridership[[#This Row],[Day Name]]="Sunday"),"Weekend",TRUE,"Weekday")</f>
        <v>Weekday</v>
      </c>
      <c r="R8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4899256</v>
      </c>
      <c r="S842" s="9">
        <f>(MTA_Daily_Ridership[[#This Row],[Subways: % of Comparable Pre-Pandemic Day]]-100)/100</f>
        <v>-0.53</v>
      </c>
      <c r="T842">
        <f>MTA_Daily_Ridership[[#This Row],[Subways: Total Estimated Ridership]]/MTA_Daily_Ridership[[#This Row],[Bridges and Tunnels: Total Traffic]]</f>
        <v>2.7375259863897989</v>
      </c>
    </row>
    <row r="843" spans="1:20" x14ac:dyDescent="0.25">
      <c r="A843" s="1">
        <v>44400</v>
      </c>
      <c r="B843">
        <v>2552330</v>
      </c>
      <c r="C843">
        <v>48</v>
      </c>
      <c r="D843">
        <v>1219255</v>
      </c>
      <c r="E843">
        <v>59</v>
      </c>
      <c r="F843">
        <v>130474</v>
      </c>
      <c r="G843">
        <v>41</v>
      </c>
      <c r="H843">
        <v>101070</v>
      </c>
      <c r="I843">
        <v>36</v>
      </c>
      <c r="J843">
        <v>22314</v>
      </c>
      <c r="K843">
        <v>79</v>
      </c>
      <c r="L843">
        <v>985198</v>
      </c>
      <c r="M843">
        <v>102</v>
      </c>
      <c r="N843">
        <v>4713</v>
      </c>
      <c r="O843">
        <v>34</v>
      </c>
      <c r="P843" t="s">
        <v>24</v>
      </c>
      <c r="Q843" t="str">
        <f>_xlfn.IFS(OR(MTA_Daily_Ridership[[#This Row],[Day Name]]="Saturday",MTA_Daily_Ridership[[#This Row],[Day Name]]="Sunday"),"Weekend",TRUE,"Weekday")</f>
        <v>Weekday</v>
      </c>
      <c r="R8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5015354</v>
      </c>
      <c r="S843" s="9">
        <f>(MTA_Daily_Ridership[[#This Row],[Subways: % of Comparable Pre-Pandemic Day]]-100)/100</f>
        <v>-0.52</v>
      </c>
      <c r="T843">
        <f>MTA_Daily_Ridership[[#This Row],[Subways: Total Estimated Ridership]]/MTA_Daily_Ridership[[#This Row],[Bridges and Tunnels: Total Traffic]]</f>
        <v>2.5906772039732116</v>
      </c>
    </row>
    <row r="844" spans="1:20" x14ac:dyDescent="0.25">
      <c r="A844" s="1">
        <v>44403</v>
      </c>
      <c r="B844">
        <v>2318455</v>
      </c>
      <c r="C844">
        <v>44</v>
      </c>
      <c r="D844">
        <v>1219135</v>
      </c>
      <c r="E844">
        <v>59</v>
      </c>
      <c r="F844">
        <v>129875</v>
      </c>
      <c r="G844">
        <v>41</v>
      </c>
      <c r="H844">
        <v>101260</v>
      </c>
      <c r="I844">
        <v>36</v>
      </c>
      <c r="J844">
        <v>19910</v>
      </c>
      <c r="K844">
        <v>70</v>
      </c>
      <c r="L844">
        <v>907205</v>
      </c>
      <c r="M844">
        <v>94</v>
      </c>
      <c r="N844">
        <v>4714</v>
      </c>
      <c r="O844">
        <v>34</v>
      </c>
      <c r="P844" t="s">
        <v>25</v>
      </c>
      <c r="Q844" t="str">
        <f>_xlfn.IFS(OR(MTA_Daily_Ridership[[#This Row],[Day Name]]="Saturday",MTA_Daily_Ridership[[#This Row],[Day Name]]="Sunday"),"Weekend",TRUE,"Weekday")</f>
        <v>Weekday</v>
      </c>
      <c r="R8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4700554</v>
      </c>
      <c r="S844" s="9">
        <f>(MTA_Daily_Ridership[[#This Row],[Subways: % of Comparable Pre-Pandemic Day]]-100)/100</f>
        <v>-0.56000000000000005</v>
      </c>
      <c r="T844">
        <f>MTA_Daily_Ridership[[#This Row],[Subways: Total Estimated Ridership]]/MTA_Daily_Ridership[[#This Row],[Bridges and Tunnels: Total Traffic]]</f>
        <v>2.5556020965492916</v>
      </c>
    </row>
    <row r="845" spans="1:20" x14ac:dyDescent="0.25">
      <c r="A845" s="1">
        <v>44417</v>
      </c>
      <c r="B845">
        <v>2289434</v>
      </c>
      <c r="C845">
        <v>45</v>
      </c>
      <c r="D845">
        <v>1183050</v>
      </c>
      <c r="E845">
        <v>59</v>
      </c>
      <c r="F845">
        <v>109865</v>
      </c>
      <c r="G845">
        <v>35</v>
      </c>
      <c r="H845">
        <v>95599</v>
      </c>
      <c r="I845">
        <v>35</v>
      </c>
      <c r="J845">
        <v>20540</v>
      </c>
      <c r="K845">
        <v>74</v>
      </c>
      <c r="L845">
        <v>891525</v>
      </c>
      <c r="M845">
        <v>92</v>
      </c>
      <c r="N845">
        <v>4845</v>
      </c>
      <c r="O845">
        <v>36</v>
      </c>
      <c r="P845" t="s">
        <v>25</v>
      </c>
      <c r="Q845" t="str">
        <f>_xlfn.IFS(OR(MTA_Daily_Ridership[[#This Row],[Day Name]]="Saturday",MTA_Daily_Ridership[[#This Row],[Day Name]]="Sunday"),"Weekend",TRUE,"Weekday")</f>
        <v>Weekday</v>
      </c>
      <c r="R8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4594858</v>
      </c>
      <c r="S845" s="9">
        <f>(MTA_Daily_Ridership[[#This Row],[Subways: % of Comparable Pre-Pandemic Day]]-100)/100</f>
        <v>-0.55000000000000004</v>
      </c>
      <c r="T845">
        <f>MTA_Daily_Ridership[[#This Row],[Subways: Total Estimated Ridership]]/MTA_Daily_Ridership[[#This Row],[Bridges and Tunnels: Total Traffic]]</f>
        <v>2.5679975323182189</v>
      </c>
    </row>
    <row r="846" spans="1:20" x14ac:dyDescent="0.25">
      <c r="A846" s="1">
        <v>44421</v>
      </c>
      <c r="B846">
        <v>2430102</v>
      </c>
      <c r="C846">
        <v>47</v>
      </c>
      <c r="D846">
        <v>1189426</v>
      </c>
      <c r="E846">
        <v>59</v>
      </c>
      <c r="F846">
        <v>123849</v>
      </c>
      <c r="G846">
        <v>40</v>
      </c>
      <c r="H846">
        <v>91861</v>
      </c>
      <c r="I846">
        <v>34</v>
      </c>
      <c r="J846">
        <v>21336</v>
      </c>
      <c r="K846">
        <v>76</v>
      </c>
      <c r="L846">
        <v>973883</v>
      </c>
      <c r="M846">
        <v>100</v>
      </c>
      <c r="N846">
        <v>4522</v>
      </c>
      <c r="O846">
        <v>34</v>
      </c>
      <c r="P846" t="s">
        <v>24</v>
      </c>
      <c r="Q846" t="str">
        <f>_xlfn.IFS(OR(MTA_Daily_Ridership[[#This Row],[Day Name]]="Saturday",MTA_Daily_Ridership[[#This Row],[Day Name]]="Sunday"),"Weekend",TRUE,"Weekday")</f>
        <v>Weekday</v>
      </c>
      <c r="R8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4834979</v>
      </c>
      <c r="S846" s="9">
        <f>(MTA_Daily_Ridership[[#This Row],[Subways: % of Comparable Pre-Pandemic Day]]-100)/100</f>
        <v>-0.53</v>
      </c>
      <c r="T846">
        <f>MTA_Daily_Ridership[[#This Row],[Subways: Total Estimated Ridership]]/MTA_Daily_Ridership[[#This Row],[Bridges and Tunnels: Total Traffic]]</f>
        <v>2.4952709925114207</v>
      </c>
    </row>
    <row r="847" spans="1:20" x14ac:dyDescent="0.25">
      <c r="A847" s="1">
        <v>44422</v>
      </c>
      <c r="B847">
        <v>1718222</v>
      </c>
      <c r="C847">
        <v>58</v>
      </c>
      <c r="D847">
        <v>811826</v>
      </c>
      <c r="E847">
        <v>59</v>
      </c>
      <c r="F847">
        <v>75664</v>
      </c>
      <c r="G847">
        <v>57</v>
      </c>
      <c r="H847">
        <v>57650</v>
      </c>
      <c r="I847">
        <v>38</v>
      </c>
      <c r="J847">
        <v>13157</v>
      </c>
      <c r="K847">
        <v>79</v>
      </c>
      <c r="L847">
        <v>904780</v>
      </c>
      <c r="M847">
        <v>94</v>
      </c>
      <c r="N847">
        <v>0</v>
      </c>
      <c r="O847">
        <v>0</v>
      </c>
      <c r="P847" t="s">
        <v>26</v>
      </c>
      <c r="Q847" t="str">
        <f>_xlfn.IFS(OR(MTA_Daily_Ridership[[#This Row],[Day Name]]="Saturday",MTA_Daily_Ridership[[#This Row],[Day Name]]="Sunday"),"Weekend",TRUE,"Weekday")</f>
        <v>Weekend</v>
      </c>
      <c r="R8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3581299</v>
      </c>
      <c r="S847" s="9">
        <f>(MTA_Daily_Ridership[[#This Row],[Subways: % of Comparable Pre-Pandemic Day]]-100)/100</f>
        <v>-0.42</v>
      </c>
      <c r="T847">
        <f>MTA_Daily_Ridership[[#This Row],[Subways: Total Estimated Ridership]]/MTA_Daily_Ridership[[#This Row],[Bridges and Tunnels: Total Traffic]]</f>
        <v>1.8990494926943566</v>
      </c>
    </row>
    <row r="848" spans="1:20" x14ac:dyDescent="0.25">
      <c r="A848" s="1">
        <v>44427</v>
      </c>
      <c r="B848">
        <v>2439624</v>
      </c>
      <c r="C848">
        <v>47</v>
      </c>
      <c r="D848">
        <v>1194375</v>
      </c>
      <c r="E848">
        <v>59</v>
      </c>
      <c r="F848">
        <v>117409</v>
      </c>
      <c r="G848">
        <v>38</v>
      </c>
      <c r="H848">
        <v>93036</v>
      </c>
      <c r="I848">
        <v>34</v>
      </c>
      <c r="J848">
        <v>21838</v>
      </c>
      <c r="K848">
        <v>78</v>
      </c>
      <c r="L848">
        <v>939085</v>
      </c>
      <c r="M848">
        <v>97</v>
      </c>
      <c r="N848">
        <v>4871</v>
      </c>
      <c r="O848">
        <v>36</v>
      </c>
      <c r="P848" t="s">
        <v>22</v>
      </c>
      <c r="Q848" t="str">
        <f>_xlfn.IFS(OR(MTA_Daily_Ridership[[#This Row],[Day Name]]="Saturday",MTA_Daily_Ridership[[#This Row],[Day Name]]="Sunday"),"Weekend",TRUE,"Weekday")</f>
        <v>Weekday</v>
      </c>
      <c r="R8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4810238</v>
      </c>
      <c r="S848" s="9">
        <f>(MTA_Daily_Ridership[[#This Row],[Subways: % of Comparable Pre-Pandemic Day]]-100)/100</f>
        <v>-0.53</v>
      </c>
      <c r="T848">
        <f>MTA_Daily_Ridership[[#This Row],[Subways: Total Estimated Ridership]]/MTA_Daily_Ridership[[#This Row],[Bridges and Tunnels: Total Traffic]]</f>
        <v>2.5978734619336907</v>
      </c>
    </row>
    <row r="849" spans="1:20" x14ac:dyDescent="0.25">
      <c r="A849" s="1">
        <v>44428</v>
      </c>
      <c r="B849">
        <v>2456334</v>
      </c>
      <c r="C849">
        <v>48</v>
      </c>
      <c r="D849">
        <v>1183308</v>
      </c>
      <c r="E849">
        <v>59</v>
      </c>
      <c r="F849">
        <v>124627</v>
      </c>
      <c r="G849">
        <v>40</v>
      </c>
      <c r="H849">
        <v>99533</v>
      </c>
      <c r="I849">
        <v>36</v>
      </c>
      <c r="J849">
        <v>21451</v>
      </c>
      <c r="K849">
        <v>77</v>
      </c>
      <c r="L849">
        <v>969814</v>
      </c>
      <c r="M849">
        <v>100</v>
      </c>
      <c r="N849">
        <v>4590</v>
      </c>
      <c r="O849">
        <v>34</v>
      </c>
      <c r="P849" t="s">
        <v>24</v>
      </c>
      <c r="Q849" t="str">
        <f>_xlfn.IFS(OR(MTA_Daily_Ridership[[#This Row],[Day Name]]="Saturday",MTA_Daily_Ridership[[#This Row],[Day Name]]="Sunday"),"Weekend",TRUE,"Weekday")</f>
        <v>Weekday</v>
      </c>
      <c r="R8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4859657</v>
      </c>
      <c r="S849" s="9">
        <f>(MTA_Daily_Ridership[[#This Row],[Subways: % of Comparable Pre-Pandemic Day]]-100)/100</f>
        <v>-0.52</v>
      </c>
      <c r="T849">
        <f>MTA_Daily_Ridership[[#This Row],[Subways: Total Estimated Ridership]]/MTA_Daily_Ridership[[#This Row],[Bridges and Tunnels: Total Traffic]]</f>
        <v>2.5327887615563398</v>
      </c>
    </row>
    <row r="850" spans="1:20" x14ac:dyDescent="0.25">
      <c r="A850" s="1">
        <v>44438</v>
      </c>
      <c r="B850">
        <v>2321000</v>
      </c>
      <c r="C850">
        <v>45</v>
      </c>
      <c r="D850">
        <v>1182908</v>
      </c>
      <c r="E850">
        <v>59</v>
      </c>
      <c r="F850">
        <v>131574</v>
      </c>
      <c r="G850">
        <v>42</v>
      </c>
      <c r="H850">
        <v>97092</v>
      </c>
      <c r="I850">
        <v>36</v>
      </c>
      <c r="J850">
        <v>19224</v>
      </c>
      <c r="K850">
        <v>69</v>
      </c>
      <c r="L850">
        <v>911105</v>
      </c>
      <c r="M850">
        <v>94</v>
      </c>
      <c r="N850">
        <v>4695</v>
      </c>
      <c r="O850">
        <v>35</v>
      </c>
      <c r="P850" t="s">
        <v>25</v>
      </c>
      <c r="Q850" t="str">
        <f>_xlfn.IFS(OR(MTA_Daily_Ridership[[#This Row],[Day Name]]="Saturday",MTA_Daily_Ridership[[#This Row],[Day Name]]="Sunday"),"Weekend",TRUE,"Weekday")</f>
        <v>Weekday</v>
      </c>
      <c r="R8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4667598</v>
      </c>
      <c r="S850" s="9">
        <f>(MTA_Daily_Ridership[[#This Row],[Subways: % of Comparable Pre-Pandemic Day]]-100)/100</f>
        <v>-0.55000000000000004</v>
      </c>
      <c r="T850">
        <f>MTA_Daily_Ridership[[#This Row],[Subways: Total Estimated Ridership]]/MTA_Daily_Ridership[[#This Row],[Bridges and Tunnels: Total Traffic]]</f>
        <v>2.5474561109861105</v>
      </c>
    </row>
    <row r="851" spans="1:20" x14ac:dyDescent="0.25">
      <c r="A851" s="1">
        <v>44443</v>
      </c>
      <c r="B851">
        <v>1777639</v>
      </c>
      <c r="C851">
        <v>55</v>
      </c>
      <c r="D851">
        <v>834456</v>
      </c>
      <c r="E851">
        <v>59</v>
      </c>
      <c r="F851">
        <v>84764</v>
      </c>
      <c r="G851">
        <v>72</v>
      </c>
      <c r="H851">
        <v>57137</v>
      </c>
      <c r="I851">
        <v>37</v>
      </c>
      <c r="J851">
        <v>13382</v>
      </c>
      <c r="K851">
        <v>78</v>
      </c>
      <c r="L851">
        <v>927358</v>
      </c>
      <c r="M851">
        <v>97</v>
      </c>
      <c r="N851">
        <v>2104</v>
      </c>
      <c r="O851">
        <v>51</v>
      </c>
      <c r="P851" t="s">
        <v>26</v>
      </c>
      <c r="Q851" t="str">
        <f>_xlfn.IFS(OR(MTA_Daily_Ridership[[#This Row],[Day Name]]="Saturday",MTA_Daily_Ridership[[#This Row],[Day Name]]="Sunday"),"Weekend",TRUE,"Weekday")</f>
        <v>Weekend</v>
      </c>
      <c r="R8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3696840</v>
      </c>
      <c r="S851" s="9">
        <f>(MTA_Daily_Ridership[[#This Row],[Subways: % of Comparable Pre-Pandemic Day]]-100)/100</f>
        <v>-0.45</v>
      </c>
      <c r="T851">
        <f>MTA_Daily_Ridership[[#This Row],[Subways: Total Estimated Ridership]]/MTA_Daily_Ridership[[#This Row],[Bridges and Tunnels: Total Traffic]]</f>
        <v>1.9168853883829116</v>
      </c>
    </row>
    <row r="852" spans="1:20" x14ac:dyDescent="0.25">
      <c r="A852" s="1">
        <v>44499</v>
      </c>
      <c r="B852">
        <v>2044310</v>
      </c>
      <c r="C852">
        <v>61</v>
      </c>
      <c r="D852">
        <v>819620</v>
      </c>
      <c r="E852">
        <v>59</v>
      </c>
      <c r="F852">
        <v>76471</v>
      </c>
      <c r="G852">
        <v>67</v>
      </c>
      <c r="H852">
        <v>69281</v>
      </c>
      <c r="I852">
        <v>45</v>
      </c>
      <c r="J852">
        <v>12642</v>
      </c>
      <c r="K852">
        <v>72</v>
      </c>
      <c r="L852">
        <v>854656</v>
      </c>
      <c r="M852">
        <v>90</v>
      </c>
      <c r="N852">
        <v>2177</v>
      </c>
      <c r="O852">
        <v>48</v>
      </c>
      <c r="P852" t="s">
        <v>26</v>
      </c>
      <c r="Q852" t="str">
        <f>_xlfn.IFS(OR(MTA_Daily_Ridership[[#This Row],[Day Name]]="Saturday",MTA_Daily_Ridership[[#This Row],[Day Name]]="Sunday"),"Weekend",TRUE,"Weekday")</f>
        <v>Weekend</v>
      </c>
      <c r="R8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3879157</v>
      </c>
      <c r="S852" s="9">
        <f>(MTA_Daily_Ridership[[#This Row],[Subways: % of Comparable Pre-Pandemic Day]]-100)/100</f>
        <v>-0.39</v>
      </c>
      <c r="T852">
        <f>MTA_Daily_Ridership[[#This Row],[Subways: Total Estimated Ridership]]/MTA_Daily_Ridership[[#This Row],[Bridges and Tunnels: Total Traffic]]</f>
        <v>2.3919682304927363</v>
      </c>
    </row>
    <row r="853" spans="1:20" x14ac:dyDescent="0.25">
      <c r="A853" s="1">
        <v>44528</v>
      </c>
      <c r="B853">
        <v>1465745</v>
      </c>
      <c r="C853">
        <v>58</v>
      </c>
      <c r="D853">
        <v>592081</v>
      </c>
      <c r="E853">
        <v>59</v>
      </c>
      <c r="F853">
        <v>75197</v>
      </c>
      <c r="G853">
        <v>80</v>
      </c>
      <c r="H853">
        <v>65128</v>
      </c>
      <c r="I853">
        <v>63</v>
      </c>
      <c r="J853">
        <v>10481</v>
      </c>
      <c r="K853">
        <v>56</v>
      </c>
      <c r="L853">
        <v>825585</v>
      </c>
      <c r="M853">
        <v>100</v>
      </c>
      <c r="N853">
        <v>1669</v>
      </c>
      <c r="O853">
        <v>54</v>
      </c>
      <c r="P853" t="s">
        <v>27</v>
      </c>
      <c r="Q853" t="str">
        <f>_xlfn.IFS(OR(MTA_Daily_Ridership[[#This Row],[Day Name]]="Saturday",MTA_Daily_Ridership[[#This Row],[Day Name]]="Sunday"),"Weekend",TRUE,"Weekday")</f>
        <v>Weekend</v>
      </c>
      <c r="R8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3035886</v>
      </c>
      <c r="S853" s="9">
        <f>(MTA_Daily_Ridership[[#This Row],[Subways: % of Comparable Pre-Pandemic Day]]-100)/100</f>
        <v>-0.42</v>
      </c>
      <c r="T853">
        <f>MTA_Daily_Ridership[[#This Row],[Subways: Total Estimated Ridership]]/MTA_Daily_Ridership[[#This Row],[Bridges and Tunnels: Total Traffic]]</f>
        <v>1.7754016848658829</v>
      </c>
    </row>
    <row r="854" spans="1:20" x14ac:dyDescent="0.25">
      <c r="A854" s="1">
        <v>44589</v>
      </c>
      <c r="B854">
        <v>2703403</v>
      </c>
      <c r="C854">
        <v>53</v>
      </c>
      <c r="D854">
        <v>1208092</v>
      </c>
      <c r="E854">
        <v>59</v>
      </c>
      <c r="F854">
        <v>120912</v>
      </c>
      <c r="G854">
        <v>40</v>
      </c>
      <c r="H854">
        <v>96409</v>
      </c>
      <c r="I854">
        <v>36</v>
      </c>
      <c r="J854">
        <v>20115</v>
      </c>
      <c r="K854">
        <v>71</v>
      </c>
      <c r="L854">
        <v>866261</v>
      </c>
      <c r="M854">
        <v>100</v>
      </c>
      <c r="N854">
        <v>4994</v>
      </c>
      <c r="O854">
        <v>30</v>
      </c>
      <c r="P854" t="s">
        <v>24</v>
      </c>
      <c r="Q854" t="str">
        <f>_xlfn.IFS(OR(MTA_Daily_Ridership[[#This Row],[Day Name]]="Saturday",MTA_Daily_Ridership[[#This Row],[Day Name]]="Sunday"),"Weekend",TRUE,"Weekday")</f>
        <v>Weekday</v>
      </c>
      <c r="R8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5020186</v>
      </c>
      <c r="S854" s="9">
        <f>(MTA_Daily_Ridership[[#This Row],[Subways: % of Comparable Pre-Pandemic Day]]-100)/100</f>
        <v>-0.47</v>
      </c>
      <c r="T854">
        <f>MTA_Daily_Ridership[[#This Row],[Subways: Total Estimated Ridership]]/MTA_Daily_Ridership[[#This Row],[Bridges and Tunnels: Total Traffic]]</f>
        <v>3.1207719151618276</v>
      </c>
    </row>
    <row r="855" spans="1:20" x14ac:dyDescent="0.25">
      <c r="A855" s="1">
        <v>44606</v>
      </c>
      <c r="B855">
        <v>2907825</v>
      </c>
      <c r="C855">
        <v>54</v>
      </c>
      <c r="D855">
        <v>1272100</v>
      </c>
      <c r="E855">
        <v>59</v>
      </c>
      <c r="F855">
        <v>142507</v>
      </c>
      <c r="G855">
        <v>47</v>
      </c>
      <c r="H855">
        <v>113260</v>
      </c>
      <c r="I855">
        <v>42</v>
      </c>
      <c r="J855">
        <v>20812</v>
      </c>
      <c r="K855">
        <v>71</v>
      </c>
      <c r="L855">
        <v>862473</v>
      </c>
      <c r="M855">
        <v>98</v>
      </c>
      <c r="N855">
        <v>5803</v>
      </c>
      <c r="O855">
        <v>36</v>
      </c>
      <c r="P855" t="s">
        <v>25</v>
      </c>
      <c r="Q855" t="str">
        <f>_xlfn.IFS(OR(MTA_Daily_Ridership[[#This Row],[Day Name]]="Saturday",MTA_Daily_Ridership[[#This Row],[Day Name]]="Sunday"),"Weekend",TRUE,"Weekday")</f>
        <v>Weekday</v>
      </c>
      <c r="R8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5324780</v>
      </c>
      <c r="S855" s="9">
        <f>(MTA_Daily_Ridership[[#This Row],[Subways: % of Comparable Pre-Pandemic Day]]-100)/100</f>
        <v>-0.46</v>
      </c>
      <c r="T855">
        <f>MTA_Daily_Ridership[[#This Row],[Subways: Total Estimated Ridership]]/MTA_Daily_Ridership[[#This Row],[Bridges and Tunnels: Total Traffic]]</f>
        <v>3.3714968468578146</v>
      </c>
    </row>
    <row r="856" spans="1:20" x14ac:dyDescent="0.25">
      <c r="A856" s="1">
        <v>44612</v>
      </c>
      <c r="B856">
        <v>1477125</v>
      </c>
      <c r="C856">
        <v>67</v>
      </c>
      <c r="D856">
        <v>571789</v>
      </c>
      <c r="E856">
        <v>59</v>
      </c>
      <c r="F856">
        <v>55015</v>
      </c>
      <c r="G856">
        <v>70</v>
      </c>
      <c r="H856">
        <v>54863</v>
      </c>
      <c r="I856">
        <v>60</v>
      </c>
      <c r="J856">
        <v>11017</v>
      </c>
      <c r="K856">
        <v>65</v>
      </c>
      <c r="L856">
        <v>768971</v>
      </c>
      <c r="M856">
        <v>102</v>
      </c>
      <c r="N856">
        <v>1517</v>
      </c>
      <c r="O856">
        <v>54</v>
      </c>
      <c r="P856" t="s">
        <v>27</v>
      </c>
      <c r="Q856" t="str">
        <f>_xlfn.IFS(OR(MTA_Daily_Ridership[[#This Row],[Day Name]]="Saturday",MTA_Daily_Ridership[[#This Row],[Day Name]]="Sunday"),"Weekend",TRUE,"Weekday")</f>
        <v>Weekend</v>
      </c>
      <c r="R8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2940297</v>
      </c>
      <c r="S856" s="9">
        <f>(MTA_Daily_Ridership[[#This Row],[Subways: % of Comparable Pre-Pandemic Day]]-100)/100</f>
        <v>-0.33</v>
      </c>
      <c r="T856">
        <f>MTA_Daily_Ridership[[#This Row],[Subways: Total Estimated Ridership]]/MTA_Daily_Ridership[[#This Row],[Bridges and Tunnels: Total Traffic]]</f>
        <v>1.9209111917094404</v>
      </c>
    </row>
    <row r="857" spans="1:20" x14ac:dyDescent="0.25">
      <c r="A857" s="1">
        <v>44633</v>
      </c>
      <c r="B857">
        <v>1479406</v>
      </c>
      <c r="C857">
        <v>65</v>
      </c>
      <c r="D857">
        <v>590753</v>
      </c>
      <c r="E857">
        <v>59</v>
      </c>
      <c r="F857">
        <v>59964</v>
      </c>
      <c r="G857">
        <v>69</v>
      </c>
      <c r="H857">
        <v>57548</v>
      </c>
      <c r="I857">
        <v>61</v>
      </c>
      <c r="J857">
        <v>11491</v>
      </c>
      <c r="K857">
        <v>65</v>
      </c>
      <c r="L857">
        <v>792377</v>
      </c>
      <c r="M857">
        <v>98</v>
      </c>
      <c r="N857">
        <v>1524</v>
      </c>
      <c r="O857">
        <v>48</v>
      </c>
      <c r="P857" t="s">
        <v>27</v>
      </c>
      <c r="Q857" t="str">
        <f>_xlfn.IFS(OR(MTA_Daily_Ridership[[#This Row],[Day Name]]="Saturday",MTA_Daily_Ridership[[#This Row],[Day Name]]="Sunday"),"Weekend",TRUE,"Weekday")</f>
        <v>Weekend</v>
      </c>
      <c r="R8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2993063</v>
      </c>
      <c r="S857" s="9">
        <f>(MTA_Daily_Ridership[[#This Row],[Subways: % of Comparable Pre-Pandemic Day]]-100)/100</f>
        <v>-0.35</v>
      </c>
      <c r="T857">
        <f>MTA_Daily_Ridership[[#This Row],[Subways: Total Estimated Ridership]]/MTA_Daily_Ridership[[#This Row],[Bridges and Tunnels: Total Traffic]]</f>
        <v>1.8670481349155768</v>
      </c>
    </row>
    <row r="858" spans="1:20" x14ac:dyDescent="0.25">
      <c r="A858" s="1">
        <v>44646</v>
      </c>
      <c r="B858">
        <v>2024596</v>
      </c>
      <c r="C858">
        <v>66</v>
      </c>
      <c r="D858">
        <v>783499</v>
      </c>
      <c r="E858">
        <v>59</v>
      </c>
      <c r="F858">
        <v>71809</v>
      </c>
      <c r="G858">
        <v>67</v>
      </c>
      <c r="H858">
        <v>73933</v>
      </c>
      <c r="I858">
        <v>54</v>
      </c>
      <c r="J858">
        <v>13208</v>
      </c>
      <c r="K858">
        <v>78</v>
      </c>
      <c r="L858">
        <v>875353</v>
      </c>
      <c r="M858">
        <v>101</v>
      </c>
      <c r="N858">
        <v>2154</v>
      </c>
      <c r="O858">
        <v>43</v>
      </c>
      <c r="P858" t="s">
        <v>26</v>
      </c>
      <c r="Q858" t="str">
        <f>_xlfn.IFS(OR(MTA_Daily_Ridership[[#This Row],[Day Name]]="Saturday",MTA_Daily_Ridership[[#This Row],[Day Name]]="Sunday"),"Weekend",TRUE,"Weekday")</f>
        <v>Weekend</v>
      </c>
      <c r="R8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3844552</v>
      </c>
      <c r="S858" s="9">
        <f>(MTA_Daily_Ridership[[#This Row],[Subways: % of Comparable Pre-Pandemic Day]]-100)/100</f>
        <v>-0.34</v>
      </c>
      <c r="T858">
        <f>MTA_Daily_Ridership[[#This Row],[Subways: Total Estimated Ridership]]/MTA_Daily_Ridership[[#This Row],[Bridges and Tunnels: Total Traffic]]</f>
        <v>2.3128909137228066</v>
      </c>
    </row>
    <row r="859" spans="1:20" x14ac:dyDescent="0.25">
      <c r="A859" s="1">
        <v>44743</v>
      </c>
      <c r="B859">
        <v>2827549</v>
      </c>
      <c r="C859">
        <v>54</v>
      </c>
      <c r="D859">
        <v>1221837</v>
      </c>
      <c r="E859">
        <v>59</v>
      </c>
      <c r="F859">
        <v>151245</v>
      </c>
      <c r="G859">
        <v>48</v>
      </c>
      <c r="H859">
        <v>117791</v>
      </c>
      <c r="I859">
        <v>42</v>
      </c>
      <c r="J859">
        <v>23983</v>
      </c>
      <c r="K859">
        <v>85</v>
      </c>
      <c r="L859">
        <v>998259</v>
      </c>
      <c r="M859">
        <v>104</v>
      </c>
      <c r="N859">
        <v>5291</v>
      </c>
      <c r="O859">
        <v>38</v>
      </c>
      <c r="P859" t="s">
        <v>24</v>
      </c>
      <c r="Q859" t="str">
        <f>_xlfn.IFS(OR(MTA_Daily_Ridership[[#This Row],[Day Name]]="Saturday",MTA_Daily_Ridership[[#This Row],[Day Name]]="Sunday"),"Weekend",TRUE,"Weekday")</f>
        <v>Weekday</v>
      </c>
      <c r="R8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5345955</v>
      </c>
      <c r="S859" s="9">
        <f>(MTA_Daily_Ridership[[#This Row],[Subways: % of Comparable Pre-Pandemic Day]]-100)/100</f>
        <v>-0.46</v>
      </c>
      <c r="T859">
        <f>MTA_Daily_Ridership[[#This Row],[Subways: Total Estimated Ridership]]/MTA_Daily_Ridership[[#This Row],[Bridges and Tunnels: Total Traffic]]</f>
        <v>2.8324803482863667</v>
      </c>
    </row>
    <row r="860" spans="1:20" x14ac:dyDescent="0.25">
      <c r="A860" s="1">
        <v>44767</v>
      </c>
      <c r="B860">
        <v>2727722</v>
      </c>
      <c r="C860">
        <v>52</v>
      </c>
      <c r="D860">
        <v>1220826</v>
      </c>
      <c r="E860">
        <v>59</v>
      </c>
      <c r="F860">
        <v>163454</v>
      </c>
      <c r="G860">
        <v>52</v>
      </c>
      <c r="H860">
        <v>140432</v>
      </c>
      <c r="I860">
        <v>50</v>
      </c>
      <c r="J860">
        <v>22355</v>
      </c>
      <c r="K860">
        <v>79</v>
      </c>
      <c r="L860">
        <v>893016</v>
      </c>
      <c r="M860">
        <v>93</v>
      </c>
      <c r="N860">
        <v>5692</v>
      </c>
      <c r="O860">
        <v>41</v>
      </c>
      <c r="P860" t="s">
        <v>25</v>
      </c>
      <c r="Q860" t="str">
        <f>_xlfn.IFS(OR(MTA_Daily_Ridership[[#This Row],[Day Name]]="Saturday",MTA_Daily_Ridership[[#This Row],[Day Name]]="Sunday"),"Weekend",TRUE,"Weekday")</f>
        <v>Weekday</v>
      </c>
      <c r="R8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5173497</v>
      </c>
      <c r="S860" s="9">
        <f>(MTA_Daily_Ridership[[#This Row],[Subways: % of Comparable Pre-Pandemic Day]]-100)/100</f>
        <v>-0.48</v>
      </c>
      <c r="T860">
        <f>MTA_Daily_Ridership[[#This Row],[Subways: Total Estimated Ridership]]/MTA_Daily_Ridership[[#This Row],[Bridges and Tunnels: Total Traffic]]</f>
        <v>3.0545051824379406</v>
      </c>
    </row>
    <row r="861" spans="1:20" x14ac:dyDescent="0.25">
      <c r="A861" s="1">
        <v>44836</v>
      </c>
      <c r="B861">
        <v>1621851</v>
      </c>
      <c r="C861">
        <v>66</v>
      </c>
      <c r="D861">
        <v>591909</v>
      </c>
      <c r="E861">
        <v>59</v>
      </c>
      <c r="F861">
        <v>61918</v>
      </c>
      <c r="G861">
        <v>68</v>
      </c>
      <c r="H861">
        <v>68450</v>
      </c>
      <c r="I861">
        <v>65</v>
      </c>
      <c r="J861">
        <v>13897</v>
      </c>
      <c r="K861">
        <v>76</v>
      </c>
      <c r="L861">
        <v>793492</v>
      </c>
      <c r="M861">
        <v>94</v>
      </c>
      <c r="N861">
        <v>1302</v>
      </c>
      <c r="O861">
        <v>34</v>
      </c>
      <c r="P861" t="s">
        <v>27</v>
      </c>
      <c r="Q861" t="str">
        <f>_xlfn.IFS(OR(MTA_Daily_Ridership[[#This Row],[Day Name]]="Saturday",MTA_Daily_Ridership[[#This Row],[Day Name]]="Sunday"),"Weekend",TRUE,"Weekday")</f>
        <v>Weekend</v>
      </c>
      <c r="R8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3152819</v>
      </c>
      <c r="S861" s="9">
        <f>(MTA_Daily_Ridership[[#This Row],[Subways: % of Comparable Pre-Pandemic Day]]-100)/100</f>
        <v>-0.34</v>
      </c>
      <c r="T861">
        <f>MTA_Daily_Ridership[[#This Row],[Subways: Total Estimated Ridership]]/MTA_Daily_Ridership[[#This Row],[Bridges and Tunnels: Total Traffic]]</f>
        <v>2.0439412117576485</v>
      </c>
    </row>
    <row r="862" spans="1:20" x14ac:dyDescent="0.25">
      <c r="A862" s="1">
        <v>44891</v>
      </c>
      <c r="B862">
        <v>1999608</v>
      </c>
      <c r="C862">
        <v>63</v>
      </c>
      <c r="D862">
        <v>781665</v>
      </c>
      <c r="E862">
        <v>59</v>
      </c>
      <c r="F862">
        <v>105304</v>
      </c>
      <c r="G862">
        <v>91</v>
      </c>
      <c r="H862">
        <v>106685</v>
      </c>
      <c r="I862">
        <v>71</v>
      </c>
      <c r="J862">
        <v>12576</v>
      </c>
      <c r="K862">
        <v>74</v>
      </c>
      <c r="L862">
        <v>852829</v>
      </c>
      <c r="M862">
        <v>94</v>
      </c>
      <c r="N862">
        <v>2286</v>
      </c>
      <c r="O862">
        <v>66</v>
      </c>
      <c r="P862" t="s">
        <v>26</v>
      </c>
      <c r="Q862" t="str">
        <f>_xlfn.IFS(OR(MTA_Daily_Ridership[[#This Row],[Day Name]]="Saturday",MTA_Daily_Ridership[[#This Row],[Day Name]]="Sunday"),"Weekend",TRUE,"Weekday")</f>
        <v>Weekend</v>
      </c>
      <c r="R8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3860953</v>
      </c>
      <c r="S862" s="9">
        <f>(MTA_Daily_Ridership[[#This Row],[Subways: % of Comparable Pre-Pandemic Day]]-100)/100</f>
        <v>-0.37</v>
      </c>
      <c r="T862">
        <f>MTA_Daily_Ridership[[#This Row],[Subways: Total Estimated Ridership]]/MTA_Daily_Ridership[[#This Row],[Bridges and Tunnels: Total Traffic]]</f>
        <v>2.3446763653675005</v>
      </c>
    </row>
    <row r="863" spans="1:20" x14ac:dyDescent="0.25">
      <c r="A863" s="1">
        <v>44978</v>
      </c>
      <c r="B863">
        <v>3325542</v>
      </c>
      <c r="C863">
        <v>61</v>
      </c>
      <c r="D863">
        <v>1273578</v>
      </c>
      <c r="E863">
        <v>59</v>
      </c>
      <c r="F863">
        <v>194967</v>
      </c>
      <c r="G863">
        <v>64</v>
      </c>
      <c r="H863">
        <v>174283</v>
      </c>
      <c r="I863">
        <v>65</v>
      </c>
      <c r="J863">
        <v>27224</v>
      </c>
      <c r="K863">
        <v>93</v>
      </c>
      <c r="L863">
        <v>864047</v>
      </c>
      <c r="M863">
        <v>98</v>
      </c>
      <c r="N863">
        <v>6525</v>
      </c>
      <c r="O863">
        <v>40</v>
      </c>
      <c r="P863" t="s">
        <v>23</v>
      </c>
      <c r="Q863" t="str">
        <f>_xlfn.IFS(OR(MTA_Daily_Ridership[[#This Row],[Day Name]]="Saturday",MTA_Daily_Ridership[[#This Row],[Day Name]]="Sunday"),"Weekend",TRUE,"Weekday")</f>
        <v>Weekday</v>
      </c>
      <c r="R8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5866166</v>
      </c>
      <c r="S863" s="9">
        <f>(MTA_Daily_Ridership[[#This Row],[Subways: % of Comparable Pre-Pandemic Day]]-100)/100</f>
        <v>-0.39</v>
      </c>
      <c r="T863">
        <f>MTA_Daily_Ridership[[#This Row],[Subways: Total Estimated Ridership]]/MTA_Daily_Ridership[[#This Row],[Bridges and Tunnels: Total Traffic]]</f>
        <v>3.8487975769836593</v>
      </c>
    </row>
    <row r="864" spans="1:20" x14ac:dyDescent="0.25">
      <c r="A864" s="1">
        <v>45010</v>
      </c>
      <c r="B864">
        <v>2153554</v>
      </c>
      <c r="C864">
        <v>70</v>
      </c>
      <c r="D864">
        <v>784068</v>
      </c>
      <c r="E864">
        <v>59</v>
      </c>
      <c r="F864">
        <v>89101</v>
      </c>
      <c r="G864">
        <v>83</v>
      </c>
      <c r="H864">
        <v>82702</v>
      </c>
      <c r="I864">
        <v>61</v>
      </c>
      <c r="J864">
        <v>15556</v>
      </c>
      <c r="K864">
        <v>92</v>
      </c>
      <c r="L864">
        <v>830547</v>
      </c>
      <c r="M864">
        <v>95</v>
      </c>
      <c r="N864">
        <v>1765</v>
      </c>
      <c r="O864">
        <v>35</v>
      </c>
      <c r="P864" t="s">
        <v>26</v>
      </c>
      <c r="Q864" t="str">
        <f>_xlfn.IFS(OR(MTA_Daily_Ridership[[#This Row],[Day Name]]="Saturday",MTA_Daily_Ridership[[#This Row],[Day Name]]="Sunday"),"Weekend",TRUE,"Weekday")</f>
        <v>Weekend</v>
      </c>
      <c r="R8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3957293</v>
      </c>
      <c r="S864" s="9">
        <f>(MTA_Daily_Ridership[[#This Row],[Subways: % of Comparable Pre-Pandemic Day]]-100)/100</f>
        <v>-0.3</v>
      </c>
      <c r="T864">
        <f>MTA_Daily_Ridership[[#This Row],[Subways: Total Estimated Ridership]]/MTA_Daily_Ridership[[#This Row],[Bridges and Tunnels: Total Traffic]]</f>
        <v>2.5929345359142828</v>
      </c>
    </row>
    <row r="865" spans="1:20" x14ac:dyDescent="0.25">
      <c r="A865" s="1">
        <v>45030</v>
      </c>
      <c r="B865">
        <v>3471420</v>
      </c>
      <c r="C865">
        <v>62</v>
      </c>
      <c r="D865">
        <v>1294357</v>
      </c>
      <c r="E865">
        <v>59</v>
      </c>
      <c r="F865">
        <v>190858</v>
      </c>
      <c r="G865">
        <v>61</v>
      </c>
      <c r="H865">
        <v>173790</v>
      </c>
      <c r="I865">
        <v>61</v>
      </c>
      <c r="J865">
        <v>27514</v>
      </c>
      <c r="K865">
        <v>95</v>
      </c>
      <c r="L865">
        <v>989052</v>
      </c>
      <c r="M865">
        <v>105</v>
      </c>
      <c r="N865">
        <v>5869</v>
      </c>
      <c r="O865">
        <v>36</v>
      </c>
      <c r="P865" t="s">
        <v>24</v>
      </c>
      <c r="Q865" t="str">
        <f>_xlfn.IFS(OR(MTA_Daily_Ridership[[#This Row],[Day Name]]="Saturday",MTA_Daily_Ridership[[#This Row],[Day Name]]="Sunday"),"Weekend",TRUE,"Weekday")</f>
        <v>Weekday</v>
      </c>
      <c r="R8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6152860</v>
      </c>
      <c r="S865" s="9">
        <f>(MTA_Daily_Ridership[[#This Row],[Subways: % of Comparable Pre-Pandemic Day]]-100)/100</f>
        <v>-0.38</v>
      </c>
      <c r="T865">
        <f>MTA_Daily_Ridership[[#This Row],[Subways: Total Estimated Ridership]]/MTA_Daily_Ridership[[#This Row],[Bridges and Tunnels: Total Traffic]]</f>
        <v>3.5098457917278365</v>
      </c>
    </row>
    <row r="866" spans="1:20" x14ac:dyDescent="0.25">
      <c r="A866" s="1">
        <v>45116</v>
      </c>
      <c r="B866">
        <v>1776607</v>
      </c>
      <c r="C866">
        <v>76</v>
      </c>
      <c r="D866">
        <v>651953</v>
      </c>
      <c r="E866">
        <v>59</v>
      </c>
      <c r="F866">
        <v>95243</v>
      </c>
      <c r="G866">
        <v>91</v>
      </c>
      <c r="H866">
        <v>83783</v>
      </c>
      <c r="I866">
        <v>79</v>
      </c>
      <c r="J866">
        <v>16695</v>
      </c>
      <c r="K866">
        <v>101</v>
      </c>
      <c r="L866">
        <v>869686</v>
      </c>
      <c r="M866">
        <v>98</v>
      </c>
      <c r="N866">
        <v>1914</v>
      </c>
      <c r="O866">
        <v>54</v>
      </c>
      <c r="P866" t="s">
        <v>27</v>
      </c>
      <c r="Q866" t="str">
        <f>_xlfn.IFS(OR(MTA_Daily_Ridership[[#This Row],[Day Name]]="Saturday",MTA_Daily_Ridership[[#This Row],[Day Name]]="Sunday"),"Weekend",TRUE,"Weekday")</f>
        <v>Weekend</v>
      </c>
      <c r="R8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3495881</v>
      </c>
      <c r="S866" s="9">
        <f>(MTA_Daily_Ridership[[#This Row],[Subways: % of Comparable Pre-Pandemic Day]]-100)/100</f>
        <v>-0.24</v>
      </c>
      <c r="T866">
        <f>MTA_Daily_Ridership[[#This Row],[Subways: Total Estimated Ridership]]/MTA_Daily_Ridership[[#This Row],[Bridges and Tunnels: Total Traffic]]</f>
        <v>2.0428143030933001</v>
      </c>
    </row>
    <row r="867" spans="1:20" x14ac:dyDescent="0.25">
      <c r="A867" s="1">
        <v>45121</v>
      </c>
      <c r="B867">
        <v>3209393</v>
      </c>
      <c r="C867">
        <v>61</v>
      </c>
      <c r="D867">
        <v>1231624</v>
      </c>
      <c r="E867">
        <v>59</v>
      </c>
      <c r="F867">
        <v>198119</v>
      </c>
      <c r="G867">
        <v>63</v>
      </c>
      <c r="H867">
        <v>163840</v>
      </c>
      <c r="I867">
        <v>58</v>
      </c>
      <c r="J867">
        <v>28489</v>
      </c>
      <c r="K867">
        <v>100</v>
      </c>
      <c r="L867">
        <v>986748</v>
      </c>
      <c r="M867">
        <v>103</v>
      </c>
      <c r="N867">
        <v>5588</v>
      </c>
      <c r="O867">
        <v>41</v>
      </c>
      <c r="P867" t="s">
        <v>24</v>
      </c>
      <c r="Q867" t="str">
        <f>_xlfn.IFS(OR(MTA_Daily_Ridership[[#This Row],[Day Name]]="Saturday",MTA_Daily_Ridership[[#This Row],[Day Name]]="Sunday"),"Weekend",TRUE,"Weekday")</f>
        <v>Weekday</v>
      </c>
      <c r="R8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5823801</v>
      </c>
      <c r="S867" s="9">
        <f>(MTA_Daily_Ridership[[#This Row],[Subways: % of Comparable Pre-Pandemic Day]]-100)/100</f>
        <v>-0.39</v>
      </c>
      <c r="T867">
        <f>MTA_Daily_Ridership[[#This Row],[Subways: Total Estimated Ridership]]/MTA_Daily_Ridership[[#This Row],[Bridges and Tunnels: Total Traffic]]</f>
        <v>3.2524950645960264</v>
      </c>
    </row>
    <row r="868" spans="1:20" x14ac:dyDescent="0.25">
      <c r="A868" s="1">
        <v>45159</v>
      </c>
      <c r="B868">
        <v>2971166</v>
      </c>
      <c r="C868">
        <v>58</v>
      </c>
      <c r="D868">
        <v>1199440</v>
      </c>
      <c r="E868">
        <v>59</v>
      </c>
      <c r="F868">
        <v>198534</v>
      </c>
      <c r="G868">
        <v>63</v>
      </c>
      <c r="H868">
        <v>170102</v>
      </c>
      <c r="I868">
        <v>62</v>
      </c>
      <c r="J868">
        <v>26325</v>
      </c>
      <c r="K868">
        <v>94</v>
      </c>
      <c r="L868">
        <v>929844</v>
      </c>
      <c r="M868">
        <v>96</v>
      </c>
      <c r="N868">
        <v>5857</v>
      </c>
      <c r="O868">
        <v>44</v>
      </c>
      <c r="P868" t="s">
        <v>25</v>
      </c>
      <c r="Q868" t="str">
        <f>_xlfn.IFS(OR(MTA_Daily_Ridership[[#This Row],[Day Name]]="Saturday",MTA_Daily_Ridership[[#This Row],[Day Name]]="Sunday"),"Weekend",TRUE,"Weekday")</f>
        <v>Weekday</v>
      </c>
      <c r="R8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5501268</v>
      </c>
      <c r="S868" s="9">
        <f>(MTA_Daily_Ridership[[#This Row],[Subways: % of Comparable Pre-Pandemic Day]]-100)/100</f>
        <v>-0.42</v>
      </c>
      <c r="T868">
        <f>MTA_Daily_Ridership[[#This Row],[Subways: Total Estimated Ridership]]/MTA_Daily_Ridership[[#This Row],[Bridges and Tunnels: Total Traffic]]</f>
        <v>3.1953381427422234</v>
      </c>
    </row>
    <row r="869" spans="1:20" x14ac:dyDescent="0.25">
      <c r="A869" s="1">
        <v>45177</v>
      </c>
      <c r="B869">
        <v>3609701</v>
      </c>
      <c r="C869">
        <v>63</v>
      </c>
      <c r="D869">
        <v>1365283</v>
      </c>
      <c r="E869">
        <v>59</v>
      </c>
      <c r="F869">
        <v>225125</v>
      </c>
      <c r="G869">
        <v>69</v>
      </c>
      <c r="H869">
        <v>183785</v>
      </c>
      <c r="I869">
        <v>64</v>
      </c>
      <c r="J869">
        <v>30083</v>
      </c>
      <c r="K869">
        <v>101</v>
      </c>
      <c r="L869">
        <v>1015782</v>
      </c>
      <c r="M869">
        <v>107</v>
      </c>
      <c r="N869">
        <v>6257</v>
      </c>
      <c r="O869">
        <v>37</v>
      </c>
      <c r="P869" t="s">
        <v>24</v>
      </c>
      <c r="Q869" t="str">
        <f>_xlfn.IFS(OR(MTA_Daily_Ridership[[#This Row],[Day Name]]="Saturday",MTA_Daily_Ridership[[#This Row],[Day Name]]="Sunday"),"Weekend",TRUE,"Weekday")</f>
        <v>Weekday</v>
      </c>
      <c r="R8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6436016</v>
      </c>
      <c r="S869" s="9">
        <f>(MTA_Daily_Ridership[[#This Row],[Subways: % of Comparable Pre-Pandemic Day]]-100)/100</f>
        <v>-0.37</v>
      </c>
      <c r="T869">
        <f>MTA_Daily_Ridership[[#This Row],[Subways: Total Estimated Ridership]]/MTA_Daily_Ridership[[#This Row],[Bridges and Tunnels: Total Traffic]]</f>
        <v>3.5536178038201109</v>
      </c>
    </row>
    <row r="870" spans="1:20" x14ac:dyDescent="0.25">
      <c r="A870" s="1">
        <v>45205</v>
      </c>
      <c r="B870">
        <v>3639729</v>
      </c>
      <c r="C870">
        <v>63</v>
      </c>
      <c r="D870">
        <v>1325428</v>
      </c>
      <c r="E870">
        <v>59</v>
      </c>
      <c r="F870">
        <v>225040</v>
      </c>
      <c r="G870">
        <v>72</v>
      </c>
      <c r="H870">
        <v>193065</v>
      </c>
      <c r="I870">
        <v>66</v>
      </c>
      <c r="J870">
        <v>30643</v>
      </c>
      <c r="K870">
        <v>103</v>
      </c>
      <c r="L870">
        <v>1000568</v>
      </c>
      <c r="M870">
        <v>108</v>
      </c>
      <c r="N870">
        <v>6284</v>
      </c>
      <c r="O870">
        <v>35</v>
      </c>
      <c r="P870" t="s">
        <v>24</v>
      </c>
      <c r="Q870" t="str">
        <f>_xlfn.IFS(OR(MTA_Daily_Ridership[[#This Row],[Day Name]]="Saturday",MTA_Daily_Ridership[[#This Row],[Day Name]]="Sunday"),"Weekend",TRUE,"Weekday")</f>
        <v>Weekday</v>
      </c>
      <c r="R8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6420757</v>
      </c>
      <c r="S870" s="9">
        <f>(MTA_Daily_Ridership[[#This Row],[Subways: % of Comparable Pre-Pandemic Day]]-100)/100</f>
        <v>-0.37</v>
      </c>
      <c r="T870">
        <f>MTA_Daily_Ridership[[#This Row],[Subways: Total Estimated Ridership]]/MTA_Daily_Ridership[[#This Row],[Bridges and Tunnels: Total Traffic]]</f>
        <v>3.6376628075253254</v>
      </c>
    </row>
    <row r="871" spans="1:20" x14ac:dyDescent="0.25">
      <c r="A871" s="1">
        <v>45212</v>
      </c>
      <c r="B871">
        <v>3560964</v>
      </c>
      <c r="C871">
        <v>62</v>
      </c>
      <c r="D871">
        <v>1322576</v>
      </c>
      <c r="E871">
        <v>59</v>
      </c>
      <c r="F871">
        <v>226873</v>
      </c>
      <c r="G871">
        <v>72</v>
      </c>
      <c r="H871">
        <v>193658</v>
      </c>
      <c r="I871">
        <v>67</v>
      </c>
      <c r="J871">
        <v>31134</v>
      </c>
      <c r="K871">
        <v>105</v>
      </c>
      <c r="L871">
        <v>1002148</v>
      </c>
      <c r="M871">
        <v>108</v>
      </c>
      <c r="N871">
        <v>6429</v>
      </c>
      <c r="O871">
        <v>36</v>
      </c>
      <c r="P871" t="s">
        <v>24</v>
      </c>
      <c r="Q871" t="str">
        <f>_xlfn.IFS(OR(MTA_Daily_Ridership[[#This Row],[Day Name]]="Saturday",MTA_Daily_Ridership[[#This Row],[Day Name]]="Sunday"),"Weekend",TRUE,"Weekday")</f>
        <v>Weekday</v>
      </c>
      <c r="R8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6343782</v>
      </c>
      <c r="S871" s="9">
        <f>(MTA_Daily_Ridership[[#This Row],[Subways: % of Comparable Pre-Pandemic Day]]-100)/100</f>
        <v>-0.38</v>
      </c>
      <c r="T871">
        <f>MTA_Daily_Ridership[[#This Row],[Subways: Total Estimated Ridership]]/MTA_Daily_Ridership[[#This Row],[Bridges and Tunnels: Total Traffic]]</f>
        <v>3.5533314440581631</v>
      </c>
    </row>
    <row r="872" spans="1:20" x14ac:dyDescent="0.25">
      <c r="A872" s="1">
        <v>45228</v>
      </c>
      <c r="B872">
        <v>1834459</v>
      </c>
      <c r="C872">
        <v>75</v>
      </c>
      <c r="D872">
        <v>589929</v>
      </c>
      <c r="E872">
        <v>59</v>
      </c>
      <c r="F872">
        <v>86843</v>
      </c>
      <c r="G872">
        <v>95</v>
      </c>
      <c r="H872">
        <v>80705</v>
      </c>
      <c r="I872">
        <v>77</v>
      </c>
      <c r="J872">
        <v>18145</v>
      </c>
      <c r="K872">
        <v>99</v>
      </c>
      <c r="L872">
        <v>871500</v>
      </c>
      <c r="M872">
        <v>103</v>
      </c>
      <c r="N872">
        <v>1766</v>
      </c>
      <c r="O872">
        <v>47</v>
      </c>
      <c r="P872" t="s">
        <v>27</v>
      </c>
      <c r="Q872" t="str">
        <f>_xlfn.IFS(OR(MTA_Daily_Ridership[[#This Row],[Day Name]]="Saturday",MTA_Daily_Ridership[[#This Row],[Day Name]]="Sunday"),"Weekend",TRUE,"Weekday")</f>
        <v>Weekend</v>
      </c>
      <c r="R8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3483347</v>
      </c>
      <c r="S872" s="9">
        <f>(MTA_Daily_Ridership[[#This Row],[Subways: % of Comparable Pre-Pandemic Day]]-100)/100</f>
        <v>-0.25</v>
      </c>
      <c r="T872">
        <f>MTA_Daily_Ridership[[#This Row],[Subways: Total Estimated Ridership]]/MTA_Daily_Ridership[[#This Row],[Bridges and Tunnels: Total Traffic]]</f>
        <v>2.1049443488238668</v>
      </c>
    </row>
    <row r="873" spans="1:20" x14ac:dyDescent="0.25">
      <c r="A873" s="1">
        <v>45230</v>
      </c>
      <c r="B873">
        <v>4016482</v>
      </c>
      <c r="C873">
        <v>70</v>
      </c>
      <c r="D873">
        <v>1334020</v>
      </c>
      <c r="E873">
        <v>59</v>
      </c>
      <c r="F873">
        <v>224816</v>
      </c>
      <c r="G873">
        <v>72</v>
      </c>
      <c r="H873">
        <v>203951</v>
      </c>
      <c r="I873">
        <v>70</v>
      </c>
      <c r="J873">
        <v>30712</v>
      </c>
      <c r="K873">
        <v>103</v>
      </c>
      <c r="L873">
        <v>873724</v>
      </c>
      <c r="M873">
        <v>94</v>
      </c>
      <c r="N873">
        <v>7789</v>
      </c>
      <c r="O873">
        <v>44</v>
      </c>
      <c r="P873" t="s">
        <v>23</v>
      </c>
      <c r="Q873" t="str">
        <f>_xlfn.IFS(OR(MTA_Daily_Ridership[[#This Row],[Day Name]]="Saturday",MTA_Daily_Ridership[[#This Row],[Day Name]]="Sunday"),"Weekend",TRUE,"Weekday")</f>
        <v>Weekday</v>
      </c>
      <c r="R8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6691494</v>
      </c>
      <c r="S873" s="9">
        <f>(MTA_Daily_Ridership[[#This Row],[Subways: % of Comparable Pre-Pandemic Day]]-100)/100</f>
        <v>-0.3</v>
      </c>
      <c r="T873">
        <f>MTA_Daily_Ridership[[#This Row],[Subways: Total Estimated Ridership]]/MTA_Daily_Ridership[[#This Row],[Bridges and Tunnels: Total Traffic]]</f>
        <v>4.5969688368409249</v>
      </c>
    </row>
    <row r="874" spans="1:20" x14ac:dyDescent="0.25">
      <c r="A874" s="1">
        <v>45250</v>
      </c>
      <c r="B874">
        <v>3647283</v>
      </c>
      <c r="C874">
        <v>65</v>
      </c>
      <c r="D874">
        <v>1300978</v>
      </c>
      <c r="E874">
        <v>59</v>
      </c>
      <c r="F874">
        <v>228502</v>
      </c>
      <c r="G874">
        <v>70</v>
      </c>
      <c r="H874">
        <v>203599</v>
      </c>
      <c r="I874">
        <v>71</v>
      </c>
      <c r="J874">
        <v>30889</v>
      </c>
      <c r="K874">
        <v>99</v>
      </c>
      <c r="L874">
        <v>925548</v>
      </c>
      <c r="M874">
        <v>98</v>
      </c>
      <c r="N874">
        <v>7426</v>
      </c>
      <c r="O874">
        <v>44</v>
      </c>
      <c r="P874" t="s">
        <v>25</v>
      </c>
      <c r="Q874" t="str">
        <f>_xlfn.IFS(OR(MTA_Daily_Ridership[[#This Row],[Day Name]]="Saturday",MTA_Daily_Ridership[[#This Row],[Day Name]]="Sunday"),"Weekend",TRUE,"Weekday")</f>
        <v>Weekday</v>
      </c>
      <c r="R8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6344225</v>
      </c>
      <c r="S874" s="9">
        <f>(MTA_Daily_Ridership[[#This Row],[Subways: % of Comparable Pre-Pandemic Day]]-100)/100</f>
        <v>-0.35</v>
      </c>
      <c r="T874">
        <f>MTA_Daily_Ridership[[#This Row],[Subways: Total Estimated Ridership]]/MTA_Daily_Ridership[[#This Row],[Bridges and Tunnels: Total Traffic]]</f>
        <v>3.9406740655265855</v>
      </c>
    </row>
    <row r="875" spans="1:20" x14ac:dyDescent="0.25">
      <c r="A875" s="1">
        <v>45294</v>
      </c>
      <c r="B875">
        <v>3555082</v>
      </c>
      <c r="C875">
        <v>69</v>
      </c>
      <c r="D875">
        <v>1212761</v>
      </c>
      <c r="E875">
        <v>59</v>
      </c>
      <c r="F875">
        <v>217373</v>
      </c>
      <c r="G875">
        <v>72</v>
      </c>
      <c r="H875">
        <v>194441</v>
      </c>
      <c r="I875">
        <v>72</v>
      </c>
      <c r="J875">
        <v>31304</v>
      </c>
      <c r="K875">
        <v>111</v>
      </c>
      <c r="L875">
        <v>856822</v>
      </c>
      <c r="M875">
        <v>99</v>
      </c>
      <c r="N875">
        <v>7565</v>
      </c>
      <c r="O875">
        <v>46</v>
      </c>
      <c r="P875" t="s">
        <v>21</v>
      </c>
      <c r="Q875" t="str">
        <f>_xlfn.IFS(OR(MTA_Daily_Ridership[[#This Row],[Day Name]]="Saturday",MTA_Daily_Ridership[[#This Row],[Day Name]]="Sunday"),"Weekend",TRUE,"Weekday")</f>
        <v>Weekday</v>
      </c>
      <c r="R8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6075348</v>
      </c>
      <c r="S875" s="9">
        <f>(MTA_Daily_Ridership[[#This Row],[Subways: % of Comparable Pre-Pandemic Day]]-100)/100</f>
        <v>-0.31</v>
      </c>
      <c r="T875">
        <f>MTA_Daily_Ridership[[#This Row],[Subways: Total Estimated Ridership]]/MTA_Daily_Ridership[[#This Row],[Bridges and Tunnels: Total Traffic]]</f>
        <v>4.1491488313792129</v>
      </c>
    </row>
    <row r="876" spans="1:20" x14ac:dyDescent="0.25">
      <c r="A876" s="1">
        <v>45313</v>
      </c>
      <c r="B876">
        <v>3305387</v>
      </c>
      <c r="C876">
        <v>64</v>
      </c>
      <c r="D876">
        <v>1210644</v>
      </c>
      <c r="E876">
        <v>59</v>
      </c>
      <c r="F876">
        <v>209302</v>
      </c>
      <c r="G876">
        <v>69</v>
      </c>
      <c r="H876">
        <v>185181</v>
      </c>
      <c r="I876">
        <v>69</v>
      </c>
      <c r="J876">
        <v>30092</v>
      </c>
      <c r="K876">
        <v>106</v>
      </c>
      <c r="L876">
        <v>841078</v>
      </c>
      <c r="M876">
        <v>97</v>
      </c>
      <c r="N876">
        <v>6558</v>
      </c>
      <c r="O876">
        <v>40</v>
      </c>
      <c r="P876" t="s">
        <v>25</v>
      </c>
      <c r="Q876" t="str">
        <f>_xlfn.IFS(OR(MTA_Daily_Ridership[[#This Row],[Day Name]]="Saturday",MTA_Daily_Ridership[[#This Row],[Day Name]]="Sunday"),"Weekend",TRUE,"Weekday")</f>
        <v>Weekday</v>
      </c>
      <c r="R8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5788242</v>
      </c>
      <c r="S876" s="9">
        <f>(MTA_Daily_Ridership[[#This Row],[Subways: % of Comparable Pre-Pandemic Day]]-100)/100</f>
        <v>-0.36</v>
      </c>
      <c r="T876">
        <f>MTA_Daily_Ridership[[#This Row],[Subways: Total Estimated Ridership]]/MTA_Daily_Ridership[[#This Row],[Bridges and Tunnels: Total Traffic]]</f>
        <v>3.9299410993986288</v>
      </c>
    </row>
    <row r="877" spans="1:20" x14ac:dyDescent="0.25">
      <c r="A877" s="1">
        <v>45320</v>
      </c>
      <c r="B877">
        <v>3297571</v>
      </c>
      <c r="C877">
        <v>64</v>
      </c>
      <c r="D877">
        <v>1211703</v>
      </c>
      <c r="E877">
        <v>59</v>
      </c>
      <c r="F877">
        <v>214890</v>
      </c>
      <c r="G877">
        <v>71</v>
      </c>
      <c r="H877">
        <v>187702</v>
      </c>
      <c r="I877">
        <v>70</v>
      </c>
      <c r="J877">
        <v>29367</v>
      </c>
      <c r="K877">
        <v>104</v>
      </c>
      <c r="L877">
        <v>838882</v>
      </c>
      <c r="M877">
        <v>97</v>
      </c>
      <c r="N877">
        <v>6755</v>
      </c>
      <c r="O877">
        <v>41</v>
      </c>
      <c r="P877" t="s">
        <v>25</v>
      </c>
      <c r="Q877" t="str">
        <f>_xlfn.IFS(OR(MTA_Daily_Ridership[[#This Row],[Day Name]]="Saturday",MTA_Daily_Ridership[[#This Row],[Day Name]]="Sunday"),"Weekend",TRUE,"Weekday")</f>
        <v>Weekday</v>
      </c>
      <c r="R8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5786870</v>
      </c>
      <c r="S877" s="9">
        <f>(MTA_Daily_Ridership[[#This Row],[Subways: % of Comparable Pre-Pandemic Day]]-100)/100</f>
        <v>-0.36</v>
      </c>
      <c r="T877">
        <f>MTA_Daily_Ridership[[#This Row],[Subways: Total Estimated Ridership]]/MTA_Daily_Ridership[[#This Row],[Bridges and Tunnels: Total Traffic]]</f>
        <v>3.9309116180821619</v>
      </c>
    </row>
    <row r="878" spans="1:20" x14ac:dyDescent="0.25">
      <c r="A878" s="1">
        <v>45331</v>
      </c>
      <c r="B878">
        <v>3547321</v>
      </c>
      <c r="C878">
        <v>65</v>
      </c>
      <c r="D878">
        <v>1268268</v>
      </c>
      <c r="E878">
        <v>59</v>
      </c>
      <c r="F878">
        <v>218909</v>
      </c>
      <c r="G878">
        <v>72</v>
      </c>
      <c r="H878">
        <v>185475</v>
      </c>
      <c r="I878">
        <v>69</v>
      </c>
      <c r="J878">
        <v>32233</v>
      </c>
      <c r="K878">
        <v>110</v>
      </c>
      <c r="L878">
        <v>953705</v>
      </c>
      <c r="M878">
        <v>108</v>
      </c>
      <c r="N878">
        <v>6121</v>
      </c>
      <c r="O878">
        <v>38</v>
      </c>
      <c r="P878" t="s">
        <v>24</v>
      </c>
      <c r="Q878" t="str">
        <f>_xlfn.IFS(OR(MTA_Daily_Ridership[[#This Row],[Day Name]]="Saturday",MTA_Daily_Ridership[[#This Row],[Day Name]]="Sunday"),"Weekend",TRUE,"Weekday")</f>
        <v>Weekday</v>
      </c>
      <c r="R8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6212032</v>
      </c>
      <c r="S878" s="9">
        <f>(MTA_Daily_Ridership[[#This Row],[Subways: % of Comparable Pre-Pandemic Day]]-100)/100</f>
        <v>-0.35</v>
      </c>
      <c r="T878">
        <f>MTA_Daily_Ridership[[#This Row],[Subways: Total Estimated Ridership]]/MTA_Daily_Ridership[[#This Row],[Bridges and Tunnels: Total Traffic]]</f>
        <v>3.7195159928908836</v>
      </c>
    </row>
    <row r="879" spans="1:20" x14ac:dyDescent="0.25">
      <c r="A879" s="1">
        <v>45348</v>
      </c>
      <c r="B879">
        <v>3439079</v>
      </c>
      <c r="C879">
        <v>63</v>
      </c>
      <c r="D879">
        <v>1275320</v>
      </c>
      <c r="E879">
        <v>59</v>
      </c>
      <c r="F879">
        <v>217914</v>
      </c>
      <c r="G879">
        <v>72</v>
      </c>
      <c r="H879">
        <v>187542</v>
      </c>
      <c r="I879">
        <v>70</v>
      </c>
      <c r="J879">
        <v>30867</v>
      </c>
      <c r="K879">
        <v>105</v>
      </c>
      <c r="L879">
        <v>873604</v>
      </c>
      <c r="M879">
        <v>99</v>
      </c>
      <c r="N879">
        <v>6969</v>
      </c>
      <c r="O879">
        <v>43</v>
      </c>
      <c r="P879" t="s">
        <v>25</v>
      </c>
      <c r="Q879" t="str">
        <f>_xlfn.IFS(OR(MTA_Daily_Ridership[[#This Row],[Day Name]]="Saturday",MTA_Daily_Ridership[[#This Row],[Day Name]]="Sunday"),"Weekend",TRUE,"Weekday")</f>
        <v>Weekday</v>
      </c>
      <c r="R8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6031295</v>
      </c>
      <c r="S879" s="9">
        <f>(MTA_Daily_Ridership[[#This Row],[Subways: % of Comparable Pre-Pandemic Day]]-100)/100</f>
        <v>-0.37</v>
      </c>
      <c r="T879">
        <f>MTA_Daily_Ridership[[#This Row],[Subways: Total Estimated Ridership]]/MTA_Daily_Ridership[[#This Row],[Bridges and Tunnels: Total Traffic]]</f>
        <v>3.9366566545024977</v>
      </c>
    </row>
    <row r="880" spans="1:20" x14ac:dyDescent="0.25">
      <c r="A880" s="1">
        <v>45355</v>
      </c>
      <c r="B880">
        <v>3539671</v>
      </c>
      <c r="C880">
        <v>64</v>
      </c>
      <c r="D880">
        <v>1319592</v>
      </c>
      <c r="E880">
        <v>59</v>
      </c>
      <c r="F880">
        <v>219565</v>
      </c>
      <c r="G880">
        <v>70</v>
      </c>
      <c r="H880">
        <v>188845</v>
      </c>
      <c r="I880">
        <v>68</v>
      </c>
      <c r="J880">
        <v>32231</v>
      </c>
      <c r="K880">
        <v>108</v>
      </c>
      <c r="L880">
        <v>887009</v>
      </c>
      <c r="M880">
        <v>96</v>
      </c>
      <c r="N880">
        <v>7229</v>
      </c>
      <c r="O880">
        <v>45</v>
      </c>
      <c r="P880" t="s">
        <v>25</v>
      </c>
      <c r="Q880" t="str">
        <f>_xlfn.IFS(OR(MTA_Daily_Ridership[[#This Row],[Day Name]]="Saturday",MTA_Daily_Ridership[[#This Row],[Day Name]]="Sunday"),"Weekend",TRUE,"Weekday")</f>
        <v>Weekday</v>
      </c>
      <c r="R8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6194142</v>
      </c>
      <c r="S880" s="9">
        <f>(MTA_Daily_Ridership[[#This Row],[Subways: % of Comparable Pre-Pandemic Day]]-100)/100</f>
        <v>-0.36</v>
      </c>
      <c r="T880">
        <f>MTA_Daily_Ridership[[#This Row],[Subways: Total Estimated Ridership]]/MTA_Daily_Ridership[[#This Row],[Bridges and Tunnels: Total Traffic]]</f>
        <v>3.9905694305243804</v>
      </c>
    </row>
    <row r="881" spans="1:20" x14ac:dyDescent="0.25">
      <c r="A881" s="1">
        <v>45372</v>
      </c>
      <c r="B881">
        <v>3862248</v>
      </c>
      <c r="C881">
        <v>69</v>
      </c>
      <c r="D881">
        <v>1317112</v>
      </c>
      <c r="E881">
        <v>59</v>
      </c>
      <c r="F881">
        <v>228782</v>
      </c>
      <c r="G881">
        <v>73</v>
      </c>
      <c r="H881">
        <v>200037</v>
      </c>
      <c r="I881">
        <v>73</v>
      </c>
      <c r="J881">
        <v>35097</v>
      </c>
      <c r="K881">
        <v>118</v>
      </c>
      <c r="L881">
        <v>947309</v>
      </c>
      <c r="M881">
        <v>103</v>
      </c>
      <c r="N881">
        <v>7292</v>
      </c>
      <c r="O881">
        <v>46</v>
      </c>
      <c r="P881" t="s">
        <v>22</v>
      </c>
      <c r="Q881" t="str">
        <f>_xlfn.IFS(OR(MTA_Daily_Ridership[[#This Row],[Day Name]]="Saturday",MTA_Daily_Ridership[[#This Row],[Day Name]]="Sunday"),"Weekend",TRUE,"Weekday")</f>
        <v>Weekday</v>
      </c>
      <c r="R8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6597877</v>
      </c>
      <c r="S881" s="9">
        <f>(MTA_Daily_Ridership[[#This Row],[Subways: % of Comparable Pre-Pandemic Day]]-100)/100</f>
        <v>-0.31</v>
      </c>
      <c r="T881">
        <f>MTA_Daily_Ridership[[#This Row],[Subways: Total Estimated Ridership]]/MTA_Daily_Ridership[[#This Row],[Bridges and Tunnels: Total Traffic]]</f>
        <v>4.0770730564155944</v>
      </c>
    </row>
    <row r="882" spans="1:20" x14ac:dyDescent="0.25">
      <c r="A882" s="1">
        <v>45413</v>
      </c>
      <c r="B882">
        <v>4032791</v>
      </c>
      <c r="C882">
        <v>71</v>
      </c>
      <c r="D882">
        <v>1350660</v>
      </c>
      <c r="E882">
        <v>59</v>
      </c>
      <c r="F882">
        <v>230682</v>
      </c>
      <c r="G882">
        <v>72</v>
      </c>
      <c r="H882">
        <v>205030</v>
      </c>
      <c r="I882">
        <v>72</v>
      </c>
      <c r="J882">
        <v>35701</v>
      </c>
      <c r="K882">
        <v>121</v>
      </c>
      <c r="L882">
        <v>954842</v>
      </c>
      <c r="M882">
        <v>99</v>
      </c>
      <c r="N882">
        <v>7757</v>
      </c>
      <c r="O882">
        <v>45</v>
      </c>
      <c r="P882" t="s">
        <v>21</v>
      </c>
      <c r="Q882" t="str">
        <f>_xlfn.IFS(OR(MTA_Daily_Ridership[[#This Row],[Day Name]]="Saturday",MTA_Daily_Ridership[[#This Row],[Day Name]]="Sunday"),"Weekend",TRUE,"Weekday")</f>
        <v>Weekday</v>
      </c>
      <c r="R8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6817463</v>
      </c>
      <c r="S882" s="9">
        <f>(MTA_Daily_Ridership[[#This Row],[Subways: % of Comparable Pre-Pandemic Day]]-100)/100</f>
        <v>-0.28999999999999998</v>
      </c>
      <c r="T882">
        <f>MTA_Daily_Ridership[[#This Row],[Subways: Total Estimated Ridership]]/MTA_Daily_Ridership[[#This Row],[Bridges and Tunnels: Total Traffic]]</f>
        <v>4.223516560855094</v>
      </c>
    </row>
    <row r="883" spans="1:20" x14ac:dyDescent="0.25">
      <c r="A883" s="1">
        <v>45414</v>
      </c>
      <c r="B883">
        <v>4061242</v>
      </c>
      <c r="C883">
        <v>71</v>
      </c>
      <c r="D883">
        <v>1349838</v>
      </c>
      <c r="E883">
        <v>59</v>
      </c>
      <c r="F883">
        <v>235003</v>
      </c>
      <c r="G883">
        <v>74</v>
      </c>
      <c r="H883">
        <v>210951</v>
      </c>
      <c r="I883">
        <v>74</v>
      </c>
      <c r="J883">
        <v>36244</v>
      </c>
      <c r="K883">
        <v>123</v>
      </c>
      <c r="L883">
        <v>980830</v>
      </c>
      <c r="M883">
        <v>102</v>
      </c>
      <c r="N883">
        <v>7475</v>
      </c>
      <c r="O883">
        <v>43</v>
      </c>
      <c r="P883" t="s">
        <v>22</v>
      </c>
      <c r="Q883" t="str">
        <f>_xlfn.IFS(OR(MTA_Daily_Ridership[[#This Row],[Day Name]]="Saturday",MTA_Daily_Ridership[[#This Row],[Day Name]]="Sunday"),"Weekend",TRUE,"Weekday")</f>
        <v>Weekday</v>
      </c>
      <c r="R8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6881583</v>
      </c>
      <c r="S883" s="9">
        <f>(MTA_Daily_Ridership[[#This Row],[Subways: % of Comparable Pre-Pandemic Day]]-100)/100</f>
        <v>-0.28999999999999998</v>
      </c>
      <c r="T883">
        <f>MTA_Daily_Ridership[[#This Row],[Subways: Total Estimated Ridership]]/MTA_Daily_Ridership[[#This Row],[Bridges and Tunnels: Total Traffic]]</f>
        <v>4.1406176401619037</v>
      </c>
    </row>
    <row r="884" spans="1:20" x14ac:dyDescent="0.25">
      <c r="A884" s="1">
        <v>45420</v>
      </c>
      <c r="B884">
        <v>4087477</v>
      </c>
      <c r="C884">
        <v>71</v>
      </c>
      <c r="D884">
        <v>1350511</v>
      </c>
      <c r="E884">
        <v>59</v>
      </c>
      <c r="F884">
        <v>244202</v>
      </c>
      <c r="G884">
        <v>76</v>
      </c>
      <c r="H884">
        <v>221059</v>
      </c>
      <c r="I884">
        <v>77</v>
      </c>
      <c r="J884">
        <v>36981</v>
      </c>
      <c r="K884">
        <v>126</v>
      </c>
      <c r="L884">
        <v>969162</v>
      </c>
      <c r="M884">
        <v>101</v>
      </c>
      <c r="N884">
        <v>7623</v>
      </c>
      <c r="O884">
        <v>44</v>
      </c>
      <c r="P884" t="s">
        <v>21</v>
      </c>
      <c r="Q884" t="str">
        <f>_xlfn.IFS(OR(MTA_Daily_Ridership[[#This Row],[Day Name]]="Saturday",MTA_Daily_Ridership[[#This Row],[Day Name]]="Sunday"),"Weekend",TRUE,"Weekday")</f>
        <v>Weekday</v>
      </c>
      <c r="R8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6917015</v>
      </c>
      <c r="S884" s="9">
        <f>(MTA_Daily_Ridership[[#This Row],[Subways: % of Comparable Pre-Pandemic Day]]-100)/100</f>
        <v>-0.28999999999999998</v>
      </c>
      <c r="T884">
        <f>MTA_Daily_Ridership[[#This Row],[Subways: Total Estimated Ridership]]/MTA_Daily_Ridership[[#This Row],[Bridges and Tunnels: Total Traffic]]</f>
        <v>4.2175374189248034</v>
      </c>
    </row>
    <row r="885" spans="1:20" x14ac:dyDescent="0.25">
      <c r="A885" s="1">
        <v>45426</v>
      </c>
      <c r="B885">
        <v>4116655</v>
      </c>
      <c r="C885">
        <v>72</v>
      </c>
      <c r="D885">
        <v>1343633</v>
      </c>
      <c r="E885">
        <v>59</v>
      </c>
      <c r="F885">
        <v>260745</v>
      </c>
      <c r="G885">
        <v>82</v>
      </c>
      <c r="H885">
        <v>226656</v>
      </c>
      <c r="I885">
        <v>79</v>
      </c>
      <c r="J885">
        <v>35800</v>
      </c>
      <c r="K885">
        <v>122</v>
      </c>
      <c r="L885">
        <v>964136</v>
      </c>
      <c r="M885">
        <v>100</v>
      </c>
      <c r="N885">
        <v>7698</v>
      </c>
      <c r="O885">
        <v>44</v>
      </c>
      <c r="P885" t="s">
        <v>23</v>
      </c>
      <c r="Q885" t="str">
        <f>_xlfn.IFS(OR(MTA_Daily_Ridership[[#This Row],[Day Name]]="Saturday",MTA_Daily_Ridership[[#This Row],[Day Name]]="Sunday"),"Weekend",TRUE,"Weekday")</f>
        <v>Weekday</v>
      </c>
      <c r="R8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6955323</v>
      </c>
      <c r="S885" s="9">
        <f>(MTA_Daily_Ridership[[#This Row],[Subways: % of Comparable Pre-Pandemic Day]]-100)/100</f>
        <v>-0.28000000000000003</v>
      </c>
      <c r="T885">
        <f>MTA_Daily_Ridership[[#This Row],[Subways: Total Estimated Ridership]]/MTA_Daily_Ridership[[#This Row],[Bridges and Tunnels: Total Traffic]]</f>
        <v>4.2697866276127021</v>
      </c>
    </row>
    <row r="886" spans="1:20" x14ac:dyDescent="0.25">
      <c r="A886" s="1">
        <v>45433</v>
      </c>
      <c r="B886">
        <v>4029557</v>
      </c>
      <c r="C886">
        <v>70</v>
      </c>
      <c r="D886">
        <v>1349876</v>
      </c>
      <c r="E886">
        <v>59</v>
      </c>
      <c r="F886">
        <v>252506</v>
      </c>
      <c r="G886">
        <v>79</v>
      </c>
      <c r="H886">
        <v>234587</v>
      </c>
      <c r="I886">
        <v>82</v>
      </c>
      <c r="J886">
        <v>35819</v>
      </c>
      <c r="K886">
        <v>122</v>
      </c>
      <c r="L886">
        <v>962058</v>
      </c>
      <c r="M886">
        <v>100</v>
      </c>
      <c r="N886">
        <v>7775</v>
      </c>
      <c r="O886">
        <v>45</v>
      </c>
      <c r="P886" t="s">
        <v>23</v>
      </c>
      <c r="Q886" t="str">
        <f>_xlfn.IFS(OR(MTA_Daily_Ridership[[#This Row],[Day Name]]="Saturday",MTA_Daily_Ridership[[#This Row],[Day Name]]="Sunday"),"Weekend",TRUE,"Weekday")</f>
        <v>Weekday</v>
      </c>
      <c r="R8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6872178</v>
      </c>
      <c r="S886" s="9">
        <f>(MTA_Daily_Ridership[[#This Row],[Subways: % of Comparable Pre-Pandemic Day]]-100)/100</f>
        <v>-0.3</v>
      </c>
      <c r="T886">
        <f>MTA_Daily_Ridership[[#This Row],[Subways: Total Estimated Ridership]]/MTA_Daily_Ridership[[#This Row],[Bridges and Tunnels: Total Traffic]]</f>
        <v>4.1884761625598452</v>
      </c>
    </row>
    <row r="887" spans="1:20" x14ac:dyDescent="0.25">
      <c r="A887" s="1">
        <v>45463</v>
      </c>
      <c r="B887">
        <v>3857797</v>
      </c>
      <c r="C887">
        <v>69</v>
      </c>
      <c r="D887">
        <v>1275626</v>
      </c>
      <c r="E887">
        <v>59</v>
      </c>
      <c r="F887">
        <v>255683</v>
      </c>
      <c r="G887">
        <v>77</v>
      </c>
      <c r="H887">
        <v>227113</v>
      </c>
      <c r="I887">
        <v>77</v>
      </c>
      <c r="J887">
        <v>36445</v>
      </c>
      <c r="K887">
        <v>124</v>
      </c>
      <c r="L887">
        <v>1020534</v>
      </c>
      <c r="M887">
        <v>104</v>
      </c>
      <c r="N887">
        <v>7217</v>
      </c>
      <c r="O887">
        <v>45</v>
      </c>
      <c r="P887" t="s">
        <v>22</v>
      </c>
      <c r="Q887" t="str">
        <f>_xlfn.IFS(OR(MTA_Daily_Ridership[[#This Row],[Day Name]]="Saturday",MTA_Daily_Ridership[[#This Row],[Day Name]]="Sunday"),"Weekend",TRUE,"Weekday")</f>
        <v>Weekday</v>
      </c>
      <c r="R8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6680415</v>
      </c>
      <c r="S887" s="9">
        <f>(MTA_Daily_Ridership[[#This Row],[Subways: % of Comparable Pre-Pandemic Day]]-100)/100</f>
        <v>-0.31</v>
      </c>
      <c r="T887">
        <f>MTA_Daily_Ridership[[#This Row],[Subways: Total Estimated Ridership]]/MTA_Daily_Ridership[[#This Row],[Bridges and Tunnels: Total Traffic]]</f>
        <v>3.7801748888327094</v>
      </c>
    </row>
    <row r="888" spans="1:20" x14ac:dyDescent="0.25">
      <c r="A888" s="1">
        <v>45468</v>
      </c>
      <c r="B888">
        <v>3831447</v>
      </c>
      <c r="C888">
        <v>68</v>
      </c>
      <c r="D888">
        <v>1269567</v>
      </c>
      <c r="E888">
        <v>59</v>
      </c>
      <c r="F888">
        <v>271783</v>
      </c>
      <c r="G888">
        <v>82</v>
      </c>
      <c r="H888">
        <v>232410</v>
      </c>
      <c r="I888">
        <v>79</v>
      </c>
      <c r="J888">
        <v>36669</v>
      </c>
      <c r="K888">
        <v>125</v>
      </c>
      <c r="L888">
        <v>1002164</v>
      </c>
      <c r="M888">
        <v>102</v>
      </c>
      <c r="N888">
        <v>7685</v>
      </c>
      <c r="O888">
        <v>47</v>
      </c>
      <c r="P888" t="s">
        <v>23</v>
      </c>
      <c r="Q888" t="str">
        <f>_xlfn.IFS(OR(MTA_Daily_Ridership[[#This Row],[Day Name]]="Saturday",MTA_Daily_Ridership[[#This Row],[Day Name]]="Sunday"),"Weekend",TRUE,"Weekday")</f>
        <v>Weekday</v>
      </c>
      <c r="R8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6651725</v>
      </c>
      <c r="S888" s="9">
        <f>(MTA_Daily_Ridership[[#This Row],[Subways: % of Comparable Pre-Pandemic Day]]-100)/100</f>
        <v>-0.32</v>
      </c>
      <c r="T888">
        <f>MTA_Daily_Ridership[[#This Row],[Subways: Total Estimated Ridership]]/MTA_Daily_Ridership[[#This Row],[Bridges and Tunnels: Total Traffic]]</f>
        <v>3.8231736522166031</v>
      </c>
    </row>
    <row r="889" spans="1:20" x14ac:dyDescent="0.25">
      <c r="A889" s="1">
        <v>45469</v>
      </c>
      <c r="B889">
        <v>3901100</v>
      </c>
      <c r="C889">
        <v>70</v>
      </c>
      <c r="D889">
        <v>1267408</v>
      </c>
      <c r="E889">
        <v>59</v>
      </c>
      <c r="F889">
        <v>264126</v>
      </c>
      <c r="G889">
        <v>79</v>
      </c>
      <c r="H889">
        <v>226518</v>
      </c>
      <c r="I889">
        <v>77</v>
      </c>
      <c r="J889">
        <v>36344</v>
      </c>
      <c r="K889">
        <v>124</v>
      </c>
      <c r="L889">
        <v>1020784</v>
      </c>
      <c r="M889">
        <v>104</v>
      </c>
      <c r="N889">
        <v>7314</v>
      </c>
      <c r="O889">
        <v>45</v>
      </c>
      <c r="P889" t="s">
        <v>21</v>
      </c>
      <c r="Q889" t="str">
        <f>_xlfn.IFS(OR(MTA_Daily_Ridership[[#This Row],[Day Name]]="Saturday",MTA_Daily_Ridership[[#This Row],[Day Name]]="Sunday"),"Weekend",TRUE,"Weekday")</f>
        <v>Weekday</v>
      </c>
      <c r="R8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6723594</v>
      </c>
      <c r="S889" s="9">
        <f>(MTA_Daily_Ridership[[#This Row],[Subways: % of Comparable Pre-Pandemic Day]]-100)/100</f>
        <v>-0.3</v>
      </c>
      <c r="T889">
        <f>MTA_Daily_Ridership[[#This Row],[Subways: Total Estimated Ridership]]/MTA_Daily_Ridership[[#This Row],[Bridges and Tunnels: Total Traffic]]</f>
        <v>3.8216704023574035</v>
      </c>
    </row>
    <row r="890" spans="1:20" x14ac:dyDescent="0.25">
      <c r="A890" s="1">
        <v>45475</v>
      </c>
      <c r="B890">
        <v>3542073</v>
      </c>
      <c r="C890">
        <v>67</v>
      </c>
      <c r="D890">
        <v>1216755</v>
      </c>
      <c r="E890">
        <v>59</v>
      </c>
      <c r="F890">
        <v>234535</v>
      </c>
      <c r="G890">
        <v>74</v>
      </c>
      <c r="H890">
        <v>207844</v>
      </c>
      <c r="I890">
        <v>73</v>
      </c>
      <c r="J890">
        <v>35200</v>
      </c>
      <c r="K890">
        <v>124</v>
      </c>
      <c r="L890">
        <v>951968</v>
      </c>
      <c r="M890">
        <v>99</v>
      </c>
      <c r="N890">
        <v>7431</v>
      </c>
      <c r="O890">
        <v>54</v>
      </c>
      <c r="P890" t="s">
        <v>23</v>
      </c>
      <c r="Q890" t="str">
        <f>_xlfn.IFS(OR(MTA_Daily_Ridership[[#This Row],[Day Name]]="Saturday",MTA_Daily_Ridership[[#This Row],[Day Name]]="Sunday"),"Weekend",TRUE,"Weekday")</f>
        <v>Weekday</v>
      </c>
      <c r="R8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6195806</v>
      </c>
      <c r="S890" s="9">
        <f>(MTA_Daily_Ridership[[#This Row],[Subways: % of Comparable Pre-Pandemic Day]]-100)/100</f>
        <v>-0.33</v>
      </c>
      <c r="T890">
        <f>MTA_Daily_Ridership[[#This Row],[Subways: Total Estimated Ridership]]/MTA_Daily_Ridership[[#This Row],[Bridges and Tunnels: Total Traffic]]</f>
        <v>3.7207899845372956</v>
      </c>
    </row>
    <row r="891" spans="1:20" x14ac:dyDescent="0.25">
      <c r="A891" s="1">
        <v>45477</v>
      </c>
      <c r="B891">
        <v>1992244</v>
      </c>
      <c r="C891">
        <v>85</v>
      </c>
      <c r="D891">
        <v>643119</v>
      </c>
      <c r="E891">
        <v>59</v>
      </c>
      <c r="F891">
        <v>117030</v>
      </c>
      <c r="G891">
        <v>112</v>
      </c>
      <c r="H891">
        <v>101274</v>
      </c>
      <c r="I891">
        <v>95</v>
      </c>
      <c r="J891">
        <v>17646</v>
      </c>
      <c r="K891">
        <v>107</v>
      </c>
      <c r="L891">
        <v>752680</v>
      </c>
      <c r="M891">
        <v>85</v>
      </c>
      <c r="N891">
        <v>2939</v>
      </c>
      <c r="O891">
        <v>82</v>
      </c>
      <c r="P891" t="s">
        <v>22</v>
      </c>
      <c r="Q891" t="str">
        <f>_xlfn.IFS(OR(MTA_Daily_Ridership[[#This Row],[Day Name]]="Saturday",MTA_Daily_Ridership[[#This Row],[Day Name]]="Sunday"),"Weekend",TRUE,"Weekday")</f>
        <v>Weekday</v>
      </c>
      <c r="R8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3626932</v>
      </c>
      <c r="S891" s="9">
        <f>(MTA_Daily_Ridership[[#This Row],[Subways: % of Comparable Pre-Pandemic Day]]-100)/100</f>
        <v>-0.15</v>
      </c>
      <c r="T891">
        <f>MTA_Daily_Ridership[[#This Row],[Subways: Total Estimated Ridership]]/MTA_Daily_Ridership[[#This Row],[Bridges and Tunnels: Total Traffic]]</f>
        <v>2.6468671945581121</v>
      </c>
    </row>
    <row r="892" spans="1:20" x14ac:dyDescent="0.25">
      <c r="A892" s="1">
        <v>45480</v>
      </c>
      <c r="B892">
        <v>1804572</v>
      </c>
      <c r="C892">
        <v>77</v>
      </c>
      <c r="D892">
        <v>642652</v>
      </c>
      <c r="E892">
        <v>59</v>
      </c>
      <c r="F892">
        <v>120316</v>
      </c>
      <c r="G892">
        <v>115</v>
      </c>
      <c r="H892">
        <v>105041</v>
      </c>
      <c r="I892">
        <v>99</v>
      </c>
      <c r="J892">
        <v>22640</v>
      </c>
      <c r="K892">
        <v>137</v>
      </c>
      <c r="L892">
        <v>909616</v>
      </c>
      <c r="M892">
        <v>103</v>
      </c>
      <c r="N892">
        <v>2167</v>
      </c>
      <c r="O892">
        <v>61</v>
      </c>
      <c r="P892" t="s">
        <v>27</v>
      </c>
      <c r="Q892" t="str">
        <f>_xlfn.IFS(OR(MTA_Daily_Ridership[[#This Row],[Day Name]]="Saturday",MTA_Daily_Ridership[[#This Row],[Day Name]]="Sunday"),"Weekend",TRUE,"Weekday")</f>
        <v>Weekend</v>
      </c>
      <c r="R8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3607004</v>
      </c>
      <c r="S892" s="9">
        <f>(MTA_Daily_Ridership[[#This Row],[Subways: % of Comparable Pre-Pandemic Day]]-100)/100</f>
        <v>-0.23</v>
      </c>
      <c r="T892">
        <f>MTA_Daily_Ridership[[#This Row],[Subways: Total Estimated Ridership]]/MTA_Daily_Ridership[[#This Row],[Bridges and Tunnels: Total Traffic]]</f>
        <v>1.9838833090007211</v>
      </c>
    </row>
    <row r="893" spans="1:20" x14ac:dyDescent="0.25">
      <c r="A893" s="1">
        <v>45491</v>
      </c>
      <c r="B893">
        <v>3637826</v>
      </c>
      <c r="C893">
        <v>69</v>
      </c>
      <c r="D893">
        <v>1218605</v>
      </c>
      <c r="E893">
        <v>59</v>
      </c>
      <c r="F893">
        <v>241785</v>
      </c>
      <c r="G893">
        <v>76</v>
      </c>
      <c r="H893">
        <v>211370</v>
      </c>
      <c r="I893">
        <v>75</v>
      </c>
      <c r="J893">
        <v>36119</v>
      </c>
      <c r="K893">
        <v>127</v>
      </c>
      <c r="L893">
        <v>1005727</v>
      </c>
      <c r="M893">
        <v>105</v>
      </c>
      <c r="N893">
        <v>7085</v>
      </c>
      <c r="O893">
        <v>51</v>
      </c>
      <c r="P893" t="s">
        <v>22</v>
      </c>
      <c r="Q893" t="str">
        <f>_xlfn.IFS(OR(MTA_Daily_Ridership[[#This Row],[Day Name]]="Saturday",MTA_Daily_Ridership[[#This Row],[Day Name]]="Sunday"),"Weekend",TRUE,"Weekday")</f>
        <v>Weekday</v>
      </c>
      <c r="R8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6358517</v>
      </c>
      <c r="S893" s="9">
        <f>(MTA_Daily_Ridership[[#This Row],[Subways: % of Comparable Pre-Pandemic Day]]-100)/100</f>
        <v>-0.31</v>
      </c>
      <c r="T893">
        <f>MTA_Daily_Ridership[[#This Row],[Subways: Total Estimated Ridership]]/MTA_Daily_Ridership[[#This Row],[Bridges and Tunnels: Total Traffic]]</f>
        <v>3.6171108064116804</v>
      </c>
    </row>
    <row r="894" spans="1:20" x14ac:dyDescent="0.25">
      <c r="A894" s="1">
        <v>45497</v>
      </c>
      <c r="B894">
        <v>3656472</v>
      </c>
      <c r="C894">
        <v>69</v>
      </c>
      <c r="D894">
        <v>1220410</v>
      </c>
      <c r="E894">
        <v>59</v>
      </c>
      <c r="F894">
        <v>249158</v>
      </c>
      <c r="G894">
        <v>79</v>
      </c>
      <c r="H894">
        <v>224862</v>
      </c>
      <c r="I894">
        <v>79</v>
      </c>
      <c r="J894">
        <v>36652</v>
      </c>
      <c r="K894">
        <v>129</v>
      </c>
      <c r="L894">
        <v>947798</v>
      </c>
      <c r="M894">
        <v>99</v>
      </c>
      <c r="N894">
        <v>7260</v>
      </c>
      <c r="O894">
        <v>53</v>
      </c>
      <c r="P894" t="s">
        <v>21</v>
      </c>
      <c r="Q894" t="str">
        <f>_xlfn.IFS(OR(MTA_Daily_Ridership[[#This Row],[Day Name]]="Saturday",MTA_Daily_Ridership[[#This Row],[Day Name]]="Sunday"),"Weekend",TRUE,"Weekday")</f>
        <v>Weekday</v>
      </c>
      <c r="R8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6342612</v>
      </c>
      <c r="S894" s="9">
        <f>(MTA_Daily_Ridership[[#This Row],[Subways: % of Comparable Pre-Pandemic Day]]-100)/100</f>
        <v>-0.31</v>
      </c>
      <c r="T894">
        <f>MTA_Daily_Ridership[[#This Row],[Subways: Total Estimated Ridership]]/MTA_Daily_Ridership[[#This Row],[Bridges and Tunnels: Total Traffic]]</f>
        <v>3.8578600081451957</v>
      </c>
    </row>
    <row r="895" spans="1:20" x14ac:dyDescent="0.25">
      <c r="A895" s="1">
        <v>45498</v>
      </c>
      <c r="B895">
        <v>3638351</v>
      </c>
      <c r="C895">
        <v>69</v>
      </c>
      <c r="D895">
        <v>1220056</v>
      </c>
      <c r="E895">
        <v>59</v>
      </c>
      <c r="F895">
        <v>255367</v>
      </c>
      <c r="G895">
        <v>81</v>
      </c>
      <c r="H895">
        <v>214281</v>
      </c>
      <c r="I895">
        <v>76</v>
      </c>
      <c r="J895">
        <v>35373</v>
      </c>
      <c r="K895">
        <v>125</v>
      </c>
      <c r="L895">
        <v>990676</v>
      </c>
      <c r="M895">
        <v>103</v>
      </c>
      <c r="N895">
        <v>6850</v>
      </c>
      <c r="O895">
        <v>50</v>
      </c>
      <c r="P895" t="s">
        <v>22</v>
      </c>
      <c r="Q895" t="str">
        <f>_xlfn.IFS(OR(MTA_Daily_Ridership[[#This Row],[Day Name]]="Saturday",MTA_Daily_Ridership[[#This Row],[Day Name]]="Sunday"),"Weekend",TRUE,"Weekday")</f>
        <v>Weekday</v>
      </c>
      <c r="R8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6360954</v>
      </c>
      <c r="S895" s="9">
        <f>(MTA_Daily_Ridership[[#This Row],[Subways: % of Comparable Pre-Pandemic Day]]-100)/100</f>
        <v>-0.31</v>
      </c>
      <c r="T895">
        <f>MTA_Daily_Ridership[[#This Row],[Subways: Total Estimated Ridership]]/MTA_Daily_Ridership[[#This Row],[Bridges and Tunnels: Total Traffic]]</f>
        <v>3.6725942689638185</v>
      </c>
    </row>
    <row r="896" spans="1:20" x14ac:dyDescent="0.25">
      <c r="A896" s="1">
        <v>45501</v>
      </c>
      <c r="B896">
        <v>1851383</v>
      </c>
      <c r="C896">
        <v>79</v>
      </c>
      <c r="D896">
        <v>645704</v>
      </c>
      <c r="E896">
        <v>59</v>
      </c>
      <c r="F896">
        <v>121226</v>
      </c>
      <c r="G896">
        <v>116</v>
      </c>
      <c r="H896">
        <v>99516</v>
      </c>
      <c r="I896">
        <v>94</v>
      </c>
      <c r="J896">
        <v>22027</v>
      </c>
      <c r="K896">
        <v>133</v>
      </c>
      <c r="L896">
        <v>943306</v>
      </c>
      <c r="M896">
        <v>107</v>
      </c>
      <c r="N896">
        <v>2214</v>
      </c>
      <c r="O896">
        <v>62</v>
      </c>
      <c r="P896" t="s">
        <v>27</v>
      </c>
      <c r="Q896" t="str">
        <f>_xlfn.IFS(OR(MTA_Daily_Ridership[[#This Row],[Day Name]]="Saturday",MTA_Daily_Ridership[[#This Row],[Day Name]]="Sunday"),"Weekend",TRUE,"Weekday")</f>
        <v>Weekend</v>
      </c>
      <c r="R8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3685376</v>
      </c>
      <c r="S896" s="9">
        <f>(MTA_Daily_Ridership[[#This Row],[Subways: % of Comparable Pre-Pandemic Day]]-100)/100</f>
        <v>-0.21</v>
      </c>
      <c r="T896">
        <f>MTA_Daily_Ridership[[#This Row],[Subways: Total Estimated Ridership]]/MTA_Daily_Ridership[[#This Row],[Bridges and Tunnels: Total Traffic]]</f>
        <v>1.9626536881987393</v>
      </c>
    </row>
    <row r="897" spans="1:20" x14ac:dyDescent="0.25">
      <c r="A897" s="1">
        <v>45503</v>
      </c>
      <c r="B897">
        <v>3590241</v>
      </c>
      <c r="C897">
        <v>68</v>
      </c>
      <c r="D897">
        <v>1228387</v>
      </c>
      <c r="E897">
        <v>59</v>
      </c>
      <c r="F897">
        <v>251398</v>
      </c>
      <c r="G897">
        <v>79</v>
      </c>
      <c r="H897">
        <v>220120</v>
      </c>
      <c r="I897">
        <v>78</v>
      </c>
      <c r="J897">
        <v>34911</v>
      </c>
      <c r="K897">
        <v>123</v>
      </c>
      <c r="L897">
        <v>937334</v>
      </c>
      <c r="M897">
        <v>98</v>
      </c>
      <c r="N897">
        <v>7217</v>
      </c>
      <c r="O897">
        <v>52</v>
      </c>
      <c r="P897" t="s">
        <v>23</v>
      </c>
      <c r="Q897" t="str">
        <f>_xlfn.IFS(OR(MTA_Daily_Ridership[[#This Row],[Day Name]]="Saturday",MTA_Daily_Ridership[[#This Row],[Day Name]]="Sunday"),"Weekend",TRUE,"Weekday")</f>
        <v>Weekday</v>
      </c>
      <c r="R8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6269608</v>
      </c>
      <c r="S897" s="9">
        <f>(MTA_Daily_Ridership[[#This Row],[Subways: % of Comparable Pre-Pandemic Day]]-100)/100</f>
        <v>-0.32</v>
      </c>
      <c r="T897">
        <f>MTA_Daily_Ridership[[#This Row],[Subways: Total Estimated Ridership]]/MTA_Daily_Ridership[[#This Row],[Bridges and Tunnels: Total Traffic]]</f>
        <v>3.8302686128957233</v>
      </c>
    </row>
    <row r="898" spans="1:20" x14ac:dyDescent="0.25">
      <c r="A898" s="1">
        <v>45504</v>
      </c>
      <c r="B898">
        <v>3576343</v>
      </c>
      <c r="C898">
        <v>68</v>
      </c>
      <c r="D898">
        <v>1213507</v>
      </c>
      <c r="E898">
        <v>59</v>
      </c>
      <c r="F898">
        <v>248316</v>
      </c>
      <c r="G898">
        <v>78</v>
      </c>
      <c r="H898">
        <v>213562</v>
      </c>
      <c r="I898">
        <v>75</v>
      </c>
      <c r="J898">
        <v>35765</v>
      </c>
      <c r="K898">
        <v>126</v>
      </c>
      <c r="L898">
        <v>958860</v>
      </c>
      <c r="M898">
        <v>100</v>
      </c>
      <c r="N898">
        <v>7018</v>
      </c>
      <c r="O898">
        <v>51</v>
      </c>
      <c r="P898" t="s">
        <v>21</v>
      </c>
      <c r="Q898" t="str">
        <f>_xlfn.IFS(OR(MTA_Daily_Ridership[[#This Row],[Day Name]]="Saturday",MTA_Daily_Ridership[[#This Row],[Day Name]]="Sunday"),"Weekend",TRUE,"Weekday")</f>
        <v>Weekday</v>
      </c>
      <c r="R8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6253371</v>
      </c>
      <c r="S898" s="9">
        <f>(MTA_Daily_Ridership[[#This Row],[Subways: % of Comparable Pre-Pandemic Day]]-100)/100</f>
        <v>-0.32</v>
      </c>
      <c r="T898">
        <f>MTA_Daily_Ridership[[#This Row],[Subways: Total Estimated Ridership]]/MTA_Daily_Ridership[[#This Row],[Bridges and Tunnels: Total Traffic]]</f>
        <v>3.7297864130321425</v>
      </c>
    </row>
    <row r="899" spans="1:20" x14ac:dyDescent="0.25">
      <c r="A899" s="1">
        <v>45518</v>
      </c>
      <c r="B899">
        <v>3544668</v>
      </c>
      <c r="C899">
        <v>69</v>
      </c>
      <c r="D899">
        <v>1182980</v>
      </c>
      <c r="E899">
        <v>59</v>
      </c>
      <c r="F899">
        <v>242186</v>
      </c>
      <c r="G899">
        <v>77</v>
      </c>
      <c r="H899">
        <v>202330</v>
      </c>
      <c r="I899">
        <v>74</v>
      </c>
      <c r="J899">
        <v>37606</v>
      </c>
      <c r="K899">
        <v>135</v>
      </c>
      <c r="L899">
        <v>961969</v>
      </c>
      <c r="M899">
        <v>99</v>
      </c>
      <c r="N899">
        <v>7028</v>
      </c>
      <c r="O899">
        <v>53</v>
      </c>
      <c r="P899" t="s">
        <v>21</v>
      </c>
      <c r="Q899" t="str">
        <f>_xlfn.IFS(OR(MTA_Daily_Ridership[[#This Row],[Day Name]]="Saturday",MTA_Daily_Ridership[[#This Row],[Day Name]]="Sunday"),"Weekend",TRUE,"Weekday")</f>
        <v>Weekday</v>
      </c>
      <c r="R8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6178767</v>
      </c>
      <c r="S899" s="9">
        <f>(MTA_Daily_Ridership[[#This Row],[Subways: % of Comparable Pre-Pandemic Day]]-100)/100</f>
        <v>-0.31</v>
      </c>
      <c r="T899">
        <f>MTA_Daily_Ridership[[#This Row],[Subways: Total Estimated Ridership]]/MTA_Daily_Ridership[[#This Row],[Bridges and Tunnels: Total Traffic]]</f>
        <v>3.6848048117974694</v>
      </c>
    </row>
    <row r="900" spans="1:20" x14ac:dyDescent="0.25">
      <c r="A900" s="1">
        <v>45519</v>
      </c>
      <c r="B900">
        <v>3495671</v>
      </c>
      <c r="C900">
        <v>68</v>
      </c>
      <c r="D900">
        <v>1182864</v>
      </c>
      <c r="E900">
        <v>59</v>
      </c>
      <c r="F900">
        <v>241573</v>
      </c>
      <c r="G900">
        <v>77</v>
      </c>
      <c r="H900">
        <v>196106</v>
      </c>
      <c r="I900">
        <v>72</v>
      </c>
      <c r="J900">
        <v>36343</v>
      </c>
      <c r="K900">
        <v>130</v>
      </c>
      <c r="L900">
        <v>961969</v>
      </c>
      <c r="M900">
        <v>99</v>
      </c>
      <c r="N900">
        <v>6528</v>
      </c>
      <c r="O900">
        <v>49</v>
      </c>
      <c r="P900" t="s">
        <v>22</v>
      </c>
      <c r="Q900" t="str">
        <f>_xlfn.IFS(OR(MTA_Daily_Ridership[[#This Row],[Day Name]]="Saturday",MTA_Daily_Ridership[[#This Row],[Day Name]]="Sunday"),"Weekend",TRUE,"Weekday")</f>
        <v>Weekday</v>
      </c>
      <c r="R9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6121054</v>
      </c>
      <c r="S900" s="9">
        <f>(MTA_Daily_Ridership[[#This Row],[Subways: % of Comparable Pre-Pandemic Day]]-100)/100</f>
        <v>-0.32</v>
      </c>
      <c r="T900">
        <f>MTA_Daily_Ridership[[#This Row],[Subways: Total Estimated Ridership]]/MTA_Daily_Ridership[[#This Row],[Bridges and Tunnels: Total Traffic]]</f>
        <v>3.6338707380383362</v>
      </c>
    </row>
    <row r="901" spans="1:20" x14ac:dyDescent="0.25">
      <c r="A901" s="1">
        <v>45539</v>
      </c>
      <c r="B901">
        <v>3868854</v>
      </c>
      <c r="C901">
        <v>67</v>
      </c>
      <c r="D901">
        <v>1372412</v>
      </c>
      <c r="E901">
        <v>59</v>
      </c>
      <c r="F901">
        <v>271660</v>
      </c>
      <c r="G901">
        <v>83</v>
      </c>
      <c r="H901">
        <v>225508</v>
      </c>
      <c r="I901">
        <v>78</v>
      </c>
      <c r="J901">
        <v>38623</v>
      </c>
      <c r="K901">
        <v>130</v>
      </c>
      <c r="L901">
        <v>935127</v>
      </c>
      <c r="M901">
        <v>98</v>
      </c>
      <c r="N901">
        <v>7588</v>
      </c>
      <c r="O901">
        <v>44</v>
      </c>
      <c r="P901" t="s">
        <v>21</v>
      </c>
      <c r="Q901" t="str">
        <f>_xlfn.IFS(OR(MTA_Daily_Ridership[[#This Row],[Day Name]]="Saturday",MTA_Daily_Ridership[[#This Row],[Day Name]]="Sunday"),"Weekend",TRUE,"Weekday")</f>
        <v>Weekday</v>
      </c>
      <c r="R9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6719772</v>
      </c>
      <c r="S901" s="9">
        <f>(MTA_Daily_Ridership[[#This Row],[Subways: % of Comparable Pre-Pandemic Day]]-100)/100</f>
        <v>-0.33</v>
      </c>
      <c r="T901">
        <f>MTA_Daily_Ridership[[#This Row],[Subways: Total Estimated Ridership]]/MTA_Daily_Ridership[[#This Row],[Bridges and Tunnels: Total Traffic]]</f>
        <v>4.1372498067107459</v>
      </c>
    </row>
    <row r="902" spans="1:20" x14ac:dyDescent="0.25">
      <c r="A902" s="1">
        <v>43891</v>
      </c>
      <c r="B902">
        <v>2212965</v>
      </c>
      <c r="C902">
        <v>97</v>
      </c>
      <c r="D902">
        <v>984908</v>
      </c>
      <c r="E902">
        <v>99</v>
      </c>
      <c r="F902">
        <v>86790</v>
      </c>
      <c r="G902">
        <v>100</v>
      </c>
      <c r="H902">
        <v>55825</v>
      </c>
      <c r="I902">
        <v>59</v>
      </c>
      <c r="J902">
        <v>19922</v>
      </c>
      <c r="K902">
        <v>113</v>
      </c>
      <c r="L902">
        <v>786960</v>
      </c>
      <c r="M902">
        <v>98</v>
      </c>
      <c r="N902">
        <v>1636</v>
      </c>
      <c r="O902">
        <v>52</v>
      </c>
      <c r="P902" t="s">
        <v>27</v>
      </c>
      <c r="Q902" t="str">
        <f>_xlfn.IFS(OR(MTA_Daily_Ridership[[#This Row],[Day Name]]="Saturday",MTA_Daily_Ridership[[#This Row],[Day Name]]="Sunday"),"Weekend",TRUE,"Weekday")</f>
        <v>Weekend</v>
      </c>
      <c r="R9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4149006</v>
      </c>
      <c r="S902" s="9">
        <f>(MTA_Daily_Ridership[[#This Row],[Subways: % of Comparable Pre-Pandemic Day]]-100)/100</f>
        <v>-0.03</v>
      </c>
      <c r="T902">
        <f>MTA_Daily_Ridership[[#This Row],[Subways: Total Estimated Ridership]]/MTA_Daily_Ridership[[#This Row],[Bridges and Tunnels: Total Traffic]]</f>
        <v>2.8120425434583716</v>
      </c>
    </row>
    <row r="903" spans="1:20" x14ac:dyDescent="0.25">
      <c r="A903" s="1">
        <v>43892</v>
      </c>
      <c r="B903">
        <v>5329915</v>
      </c>
      <c r="C903">
        <v>96</v>
      </c>
      <c r="D903">
        <v>2209066</v>
      </c>
      <c r="E903">
        <v>99</v>
      </c>
      <c r="F903">
        <v>321569</v>
      </c>
      <c r="G903">
        <v>103</v>
      </c>
      <c r="H903">
        <v>180701</v>
      </c>
      <c r="I903">
        <v>66</v>
      </c>
      <c r="J903">
        <v>30338</v>
      </c>
      <c r="K903">
        <v>102</v>
      </c>
      <c r="L903">
        <v>874619</v>
      </c>
      <c r="M903">
        <v>95</v>
      </c>
      <c r="N903">
        <v>17140</v>
      </c>
      <c r="O903">
        <v>107</v>
      </c>
      <c r="P903" t="s">
        <v>25</v>
      </c>
      <c r="Q903" t="str">
        <f>_xlfn.IFS(OR(MTA_Daily_Ridership[[#This Row],[Day Name]]="Saturday",MTA_Daily_Ridership[[#This Row],[Day Name]]="Sunday"),"Weekend",TRUE,"Weekday")</f>
        <v>Weekday</v>
      </c>
      <c r="R9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8963348</v>
      </c>
      <c r="S903" s="9">
        <f>(MTA_Daily_Ridership[[#This Row],[Subways: % of Comparable Pre-Pandemic Day]]-100)/100</f>
        <v>-0.04</v>
      </c>
      <c r="T903">
        <f>MTA_Daily_Ridership[[#This Row],[Subways: Total Estimated Ridership]]/MTA_Daily_Ridership[[#This Row],[Bridges and Tunnels: Total Traffic]]</f>
        <v>6.0939849237210719</v>
      </c>
    </row>
    <row r="904" spans="1:20" x14ac:dyDescent="0.25">
      <c r="A904" s="1">
        <v>43893</v>
      </c>
      <c r="B904">
        <v>5481103</v>
      </c>
      <c r="C904">
        <v>98</v>
      </c>
      <c r="D904">
        <v>2228608</v>
      </c>
      <c r="E904">
        <v>99</v>
      </c>
      <c r="F904">
        <v>319727</v>
      </c>
      <c r="G904">
        <v>102</v>
      </c>
      <c r="H904">
        <v>190648</v>
      </c>
      <c r="I904">
        <v>69</v>
      </c>
      <c r="J904">
        <v>32767</v>
      </c>
      <c r="K904">
        <v>110</v>
      </c>
      <c r="L904">
        <v>882175</v>
      </c>
      <c r="M904">
        <v>96</v>
      </c>
      <c r="N904">
        <v>17453</v>
      </c>
      <c r="O904">
        <v>109</v>
      </c>
      <c r="P904" t="s">
        <v>23</v>
      </c>
      <c r="Q904" t="str">
        <f>_xlfn.IFS(OR(MTA_Daily_Ridership[[#This Row],[Day Name]]="Saturday",MTA_Daily_Ridership[[#This Row],[Day Name]]="Sunday"),"Weekend",TRUE,"Weekday")</f>
        <v>Weekday</v>
      </c>
      <c r="R9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9152481</v>
      </c>
      <c r="S904" s="9">
        <f>(MTA_Daily_Ridership[[#This Row],[Subways: % of Comparable Pre-Pandemic Day]]-100)/100</f>
        <v>-0.02</v>
      </c>
      <c r="T904">
        <f>MTA_Daily_Ridership[[#This Row],[Subways: Total Estimated Ridership]]/MTA_Daily_Ridership[[#This Row],[Bridges and Tunnels: Total Traffic]]</f>
        <v>6.2131697225607168</v>
      </c>
    </row>
    <row r="905" spans="1:20" x14ac:dyDescent="0.25">
      <c r="A905" s="1">
        <v>43894</v>
      </c>
      <c r="B905">
        <v>5498809</v>
      </c>
      <c r="C905">
        <v>99</v>
      </c>
      <c r="D905">
        <v>2177165</v>
      </c>
      <c r="E905">
        <v>97</v>
      </c>
      <c r="F905">
        <v>311662</v>
      </c>
      <c r="G905">
        <v>99</v>
      </c>
      <c r="H905">
        <v>192689</v>
      </c>
      <c r="I905">
        <v>70</v>
      </c>
      <c r="J905">
        <v>34297</v>
      </c>
      <c r="K905">
        <v>115</v>
      </c>
      <c r="L905">
        <v>905558</v>
      </c>
      <c r="M905">
        <v>98</v>
      </c>
      <c r="N905">
        <v>17136</v>
      </c>
      <c r="O905">
        <v>107</v>
      </c>
      <c r="P905" t="s">
        <v>21</v>
      </c>
      <c r="Q905" t="str">
        <f>_xlfn.IFS(OR(MTA_Daily_Ridership[[#This Row],[Day Name]]="Saturday",MTA_Daily_Ridership[[#This Row],[Day Name]]="Sunday"),"Weekend",TRUE,"Weekday")</f>
        <v>Weekday</v>
      </c>
      <c r="R9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9137316</v>
      </c>
      <c r="S905" s="9">
        <f>(MTA_Daily_Ridership[[#This Row],[Subways: % of Comparable Pre-Pandemic Day]]-100)/100</f>
        <v>-0.01</v>
      </c>
      <c r="T905">
        <f>MTA_Daily_Ridership[[#This Row],[Subways: Total Estimated Ridership]]/MTA_Daily_Ridership[[#This Row],[Bridges and Tunnels: Total Traffic]]</f>
        <v>6.0722880257255749</v>
      </c>
    </row>
    <row r="906" spans="1:20" x14ac:dyDescent="0.25">
      <c r="A906" s="1">
        <v>43895</v>
      </c>
      <c r="B906">
        <v>5496453</v>
      </c>
      <c r="C906">
        <v>99</v>
      </c>
      <c r="D906">
        <v>2244515</v>
      </c>
      <c r="E906">
        <v>100</v>
      </c>
      <c r="F906">
        <v>307597</v>
      </c>
      <c r="G906">
        <v>98</v>
      </c>
      <c r="H906">
        <v>194386</v>
      </c>
      <c r="I906">
        <v>70</v>
      </c>
      <c r="J906">
        <v>33209</v>
      </c>
      <c r="K906">
        <v>112</v>
      </c>
      <c r="L906">
        <v>929298</v>
      </c>
      <c r="M906">
        <v>101</v>
      </c>
      <c r="N906">
        <v>17203</v>
      </c>
      <c r="O906">
        <v>108</v>
      </c>
      <c r="P906" t="s">
        <v>22</v>
      </c>
      <c r="Q906" t="str">
        <f>_xlfn.IFS(OR(MTA_Daily_Ridership[[#This Row],[Day Name]]="Saturday",MTA_Daily_Ridership[[#This Row],[Day Name]]="Sunday"),"Weekend",TRUE,"Weekday")</f>
        <v>Weekday</v>
      </c>
      <c r="R9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9222661</v>
      </c>
      <c r="S906" s="9">
        <f>(MTA_Daily_Ridership[[#This Row],[Subways: % of Comparable Pre-Pandemic Day]]-100)/100</f>
        <v>-0.01</v>
      </c>
      <c r="T906">
        <f>MTA_Daily_Ridership[[#This Row],[Subways: Total Estimated Ridership]]/MTA_Daily_Ridership[[#This Row],[Bridges and Tunnels: Total Traffic]]</f>
        <v>5.9146291071324804</v>
      </c>
    </row>
    <row r="907" spans="1:20" x14ac:dyDescent="0.25">
      <c r="A907" s="1">
        <v>43896</v>
      </c>
      <c r="B907">
        <v>5189447</v>
      </c>
      <c r="C907">
        <v>93</v>
      </c>
      <c r="D907">
        <v>2066743</v>
      </c>
      <c r="E907">
        <v>92</v>
      </c>
      <c r="F907">
        <v>289171</v>
      </c>
      <c r="G907">
        <v>92</v>
      </c>
      <c r="H907">
        <v>205056</v>
      </c>
      <c r="I907">
        <v>74</v>
      </c>
      <c r="J907">
        <v>30970</v>
      </c>
      <c r="K907">
        <v>104</v>
      </c>
      <c r="L907">
        <v>945408</v>
      </c>
      <c r="M907">
        <v>103</v>
      </c>
      <c r="N907">
        <v>15285</v>
      </c>
      <c r="O907">
        <v>96</v>
      </c>
      <c r="P907" t="s">
        <v>24</v>
      </c>
      <c r="Q907" t="str">
        <f>_xlfn.IFS(OR(MTA_Daily_Ridership[[#This Row],[Day Name]]="Saturday",MTA_Daily_Ridership[[#This Row],[Day Name]]="Sunday"),"Weekend",TRUE,"Weekday")</f>
        <v>Weekday</v>
      </c>
      <c r="R9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8742080</v>
      </c>
      <c r="S907" s="9">
        <f>(MTA_Daily_Ridership[[#This Row],[Subways: % of Comparable Pre-Pandemic Day]]-100)/100</f>
        <v>-7.0000000000000007E-2</v>
      </c>
      <c r="T907">
        <f>MTA_Daily_Ridership[[#This Row],[Subways: Total Estimated Ridership]]/MTA_Daily_Ridership[[#This Row],[Bridges and Tunnels: Total Traffic]]</f>
        <v>5.4891084061061468</v>
      </c>
    </row>
    <row r="908" spans="1:20" x14ac:dyDescent="0.25">
      <c r="A908" s="1">
        <v>43897</v>
      </c>
      <c r="B908">
        <v>2814637</v>
      </c>
      <c r="C908">
        <v>92</v>
      </c>
      <c r="D908">
        <v>1249085</v>
      </c>
      <c r="E908">
        <v>94</v>
      </c>
      <c r="F908">
        <v>106058</v>
      </c>
      <c r="G908">
        <v>98</v>
      </c>
      <c r="H908">
        <v>75838</v>
      </c>
      <c r="I908">
        <v>56</v>
      </c>
      <c r="J908">
        <v>18117</v>
      </c>
      <c r="K908">
        <v>107</v>
      </c>
      <c r="L908">
        <v>827907</v>
      </c>
      <c r="M908">
        <v>95</v>
      </c>
      <c r="N908">
        <v>2445</v>
      </c>
      <c r="O908">
        <v>48</v>
      </c>
      <c r="P908" t="s">
        <v>26</v>
      </c>
      <c r="Q908" t="str">
        <f>_xlfn.IFS(OR(MTA_Daily_Ridership[[#This Row],[Day Name]]="Saturday",MTA_Daily_Ridership[[#This Row],[Day Name]]="Sunday"),"Weekend",TRUE,"Weekday")</f>
        <v>Weekend</v>
      </c>
      <c r="R9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5094087</v>
      </c>
      <c r="S908" s="9">
        <f>(MTA_Daily_Ridership[[#This Row],[Subways: % of Comparable Pre-Pandemic Day]]-100)/100</f>
        <v>-0.08</v>
      </c>
      <c r="T908">
        <f>MTA_Daily_Ridership[[#This Row],[Subways: Total Estimated Ridership]]/MTA_Daily_Ridership[[#This Row],[Bridges and Tunnels: Total Traffic]]</f>
        <v>3.399701898884778</v>
      </c>
    </row>
    <row r="909" spans="1:20" x14ac:dyDescent="0.25">
      <c r="A909" s="1">
        <v>43898</v>
      </c>
      <c r="B909">
        <v>2120656</v>
      </c>
      <c r="C909">
        <v>93</v>
      </c>
      <c r="D909">
        <v>957163</v>
      </c>
      <c r="E909">
        <v>96</v>
      </c>
      <c r="F909">
        <v>81565</v>
      </c>
      <c r="G909">
        <v>94</v>
      </c>
      <c r="H909">
        <v>60800</v>
      </c>
      <c r="I909">
        <v>64</v>
      </c>
      <c r="J909">
        <v>19477</v>
      </c>
      <c r="K909">
        <v>111</v>
      </c>
      <c r="L909">
        <v>765083</v>
      </c>
      <c r="M909">
        <v>95</v>
      </c>
      <c r="N909">
        <v>1672</v>
      </c>
      <c r="O909">
        <v>53</v>
      </c>
      <c r="P909" t="s">
        <v>27</v>
      </c>
      <c r="Q909" t="str">
        <f>_xlfn.IFS(OR(MTA_Daily_Ridership[[#This Row],[Day Name]]="Saturday",MTA_Daily_Ridership[[#This Row],[Day Name]]="Sunday"),"Weekend",TRUE,"Weekday")</f>
        <v>Weekend</v>
      </c>
      <c r="R9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4006416</v>
      </c>
      <c r="S909" s="9">
        <f>(MTA_Daily_Ridership[[#This Row],[Subways: % of Comparable Pre-Pandemic Day]]-100)/100</f>
        <v>-7.0000000000000007E-2</v>
      </c>
      <c r="T909">
        <f>MTA_Daily_Ridership[[#This Row],[Subways: Total Estimated Ridership]]/MTA_Daily_Ridership[[#This Row],[Bridges and Tunnels: Total Traffic]]</f>
        <v>2.7717986153136325</v>
      </c>
    </row>
    <row r="910" spans="1:20" x14ac:dyDescent="0.25">
      <c r="A910" s="1">
        <v>43899</v>
      </c>
      <c r="B910">
        <v>4973513</v>
      </c>
      <c r="C910">
        <v>89</v>
      </c>
      <c r="D910">
        <v>2124770</v>
      </c>
      <c r="E910">
        <v>95</v>
      </c>
      <c r="F910">
        <v>277001</v>
      </c>
      <c r="G910">
        <v>88</v>
      </c>
      <c r="H910">
        <v>183953</v>
      </c>
      <c r="I910">
        <v>67</v>
      </c>
      <c r="J910">
        <v>29609</v>
      </c>
      <c r="K910">
        <v>100</v>
      </c>
      <c r="L910">
        <v>860073</v>
      </c>
      <c r="M910">
        <v>93</v>
      </c>
      <c r="N910">
        <v>16122</v>
      </c>
      <c r="O910">
        <v>101</v>
      </c>
      <c r="P910" t="s">
        <v>25</v>
      </c>
      <c r="Q910" t="str">
        <f>_xlfn.IFS(OR(MTA_Daily_Ridership[[#This Row],[Day Name]]="Saturday",MTA_Daily_Ridership[[#This Row],[Day Name]]="Sunday"),"Weekend",TRUE,"Weekday")</f>
        <v>Weekday</v>
      </c>
      <c r="R9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8465041</v>
      </c>
      <c r="S910" s="9">
        <f>(MTA_Daily_Ridership[[#This Row],[Subways: % of Comparable Pre-Pandemic Day]]-100)/100</f>
        <v>-0.11</v>
      </c>
      <c r="T910">
        <f>MTA_Daily_Ridership[[#This Row],[Subways: Total Estimated Ridership]]/MTA_Daily_Ridership[[#This Row],[Bridges and Tunnels: Total Traffic]]</f>
        <v>5.782663797142801</v>
      </c>
    </row>
    <row r="911" spans="1:20" x14ac:dyDescent="0.25">
      <c r="A911" s="1">
        <v>43900</v>
      </c>
      <c r="B911">
        <v>4867818</v>
      </c>
      <c r="C911">
        <v>87</v>
      </c>
      <c r="D911">
        <v>2111989</v>
      </c>
      <c r="E911">
        <v>94</v>
      </c>
      <c r="F911">
        <v>259324</v>
      </c>
      <c r="G911">
        <v>83</v>
      </c>
      <c r="H911">
        <v>179050</v>
      </c>
      <c r="I911">
        <v>65</v>
      </c>
      <c r="J911">
        <v>31315</v>
      </c>
      <c r="K911">
        <v>105</v>
      </c>
      <c r="L911">
        <v>855585</v>
      </c>
      <c r="M911">
        <v>93</v>
      </c>
      <c r="N911">
        <v>15805</v>
      </c>
      <c r="O911">
        <v>99</v>
      </c>
      <c r="P911" t="s">
        <v>23</v>
      </c>
      <c r="Q911" t="str">
        <f>_xlfn.IFS(OR(MTA_Daily_Ridership[[#This Row],[Day Name]]="Saturday",MTA_Daily_Ridership[[#This Row],[Day Name]]="Sunday"),"Weekend",TRUE,"Weekday")</f>
        <v>Weekday</v>
      </c>
      <c r="R9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8320886</v>
      </c>
      <c r="S911" s="9">
        <f>(MTA_Daily_Ridership[[#This Row],[Subways: % of Comparable Pre-Pandemic Day]]-100)/100</f>
        <v>-0.13</v>
      </c>
      <c r="T911">
        <f>MTA_Daily_Ridership[[#This Row],[Subways: Total Estimated Ridership]]/MTA_Daily_Ridership[[#This Row],[Bridges and Tunnels: Total Traffic]]</f>
        <v>5.6894615964515509</v>
      </c>
    </row>
    <row r="912" spans="1:20" x14ac:dyDescent="0.25">
      <c r="A912" s="1">
        <v>43901</v>
      </c>
      <c r="B912">
        <v>4697122</v>
      </c>
      <c r="C912">
        <v>84</v>
      </c>
      <c r="D912">
        <v>2112967</v>
      </c>
      <c r="E912">
        <v>94</v>
      </c>
      <c r="F912">
        <v>245798</v>
      </c>
      <c r="G912">
        <v>78</v>
      </c>
      <c r="H912">
        <v>175074</v>
      </c>
      <c r="I912">
        <v>63</v>
      </c>
      <c r="J912">
        <v>32198</v>
      </c>
      <c r="K912">
        <v>108</v>
      </c>
      <c r="L912">
        <v>866706</v>
      </c>
      <c r="M912">
        <v>94</v>
      </c>
      <c r="N912">
        <v>15340</v>
      </c>
      <c r="O912">
        <v>96</v>
      </c>
      <c r="P912" t="s">
        <v>21</v>
      </c>
      <c r="Q912" t="str">
        <f>_xlfn.IFS(OR(MTA_Daily_Ridership[[#This Row],[Day Name]]="Saturday",MTA_Daily_Ridership[[#This Row],[Day Name]]="Sunday"),"Weekend",TRUE,"Weekday")</f>
        <v>Weekday</v>
      </c>
      <c r="R9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8145205</v>
      </c>
      <c r="S912" s="9">
        <f>(MTA_Daily_Ridership[[#This Row],[Subways: % of Comparable Pre-Pandemic Day]]-100)/100</f>
        <v>-0.16</v>
      </c>
      <c r="T912">
        <f>MTA_Daily_Ridership[[#This Row],[Subways: Total Estimated Ridership]]/MTA_Daily_Ridership[[#This Row],[Bridges and Tunnels: Total Traffic]]</f>
        <v>5.4195101914605415</v>
      </c>
    </row>
    <row r="913" spans="1:20" x14ac:dyDescent="0.25">
      <c r="A913" s="1">
        <v>43902</v>
      </c>
      <c r="B913">
        <v>4149505</v>
      </c>
      <c r="C913">
        <v>75</v>
      </c>
      <c r="D913">
        <v>1938424</v>
      </c>
      <c r="E913">
        <v>86</v>
      </c>
      <c r="F913">
        <v>197178</v>
      </c>
      <c r="G913">
        <v>63</v>
      </c>
      <c r="H913">
        <v>169547</v>
      </c>
      <c r="I913">
        <v>61</v>
      </c>
      <c r="J913">
        <v>30814</v>
      </c>
      <c r="K913">
        <v>104</v>
      </c>
      <c r="L913">
        <v>881188</v>
      </c>
      <c r="M913">
        <v>96</v>
      </c>
      <c r="N913">
        <v>14169</v>
      </c>
      <c r="O913">
        <v>89</v>
      </c>
      <c r="P913" t="s">
        <v>22</v>
      </c>
      <c r="Q913" t="str">
        <f>_xlfn.IFS(OR(MTA_Daily_Ridership[[#This Row],[Day Name]]="Saturday",MTA_Daily_Ridership[[#This Row],[Day Name]]="Sunday"),"Weekend",TRUE,"Weekday")</f>
        <v>Weekday</v>
      </c>
      <c r="R9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7380825</v>
      </c>
      <c r="S913" s="9">
        <f>(MTA_Daily_Ridership[[#This Row],[Subways: % of Comparable Pre-Pandemic Day]]-100)/100</f>
        <v>-0.25</v>
      </c>
      <c r="T913">
        <f>MTA_Daily_Ridership[[#This Row],[Subways: Total Estimated Ridership]]/MTA_Daily_Ridership[[#This Row],[Bridges and Tunnels: Total Traffic]]</f>
        <v>4.7089894551446454</v>
      </c>
    </row>
    <row r="914" spans="1:20" x14ac:dyDescent="0.25">
      <c r="A914" s="1">
        <v>43903</v>
      </c>
      <c r="B914">
        <v>3484996</v>
      </c>
      <c r="C914">
        <v>63</v>
      </c>
      <c r="D914">
        <v>1715737</v>
      </c>
      <c r="E914">
        <v>77</v>
      </c>
      <c r="F914">
        <v>158582</v>
      </c>
      <c r="G914">
        <v>51</v>
      </c>
      <c r="H914">
        <v>167176</v>
      </c>
      <c r="I914">
        <v>61</v>
      </c>
      <c r="J914">
        <v>26640</v>
      </c>
      <c r="K914">
        <v>90</v>
      </c>
      <c r="L914">
        <v>860419</v>
      </c>
      <c r="M914">
        <v>93</v>
      </c>
      <c r="N914">
        <v>11769</v>
      </c>
      <c r="O914">
        <v>74</v>
      </c>
      <c r="P914" t="s">
        <v>24</v>
      </c>
      <c r="Q914" t="str">
        <f>_xlfn.IFS(OR(MTA_Daily_Ridership[[#This Row],[Day Name]]="Saturday",MTA_Daily_Ridership[[#This Row],[Day Name]]="Sunday"),"Weekend",TRUE,"Weekday")</f>
        <v>Weekday</v>
      </c>
      <c r="R9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6425319</v>
      </c>
      <c r="S914" s="9">
        <f>(MTA_Daily_Ridership[[#This Row],[Subways: % of Comparable Pre-Pandemic Day]]-100)/100</f>
        <v>-0.37</v>
      </c>
      <c r="T914">
        <f>MTA_Daily_Ridership[[#This Row],[Subways: Total Estimated Ridership]]/MTA_Daily_Ridership[[#This Row],[Bridges and Tunnels: Total Traffic]]</f>
        <v>4.0503475632221049</v>
      </c>
    </row>
    <row r="915" spans="1:20" x14ac:dyDescent="0.25">
      <c r="A915" s="1">
        <v>43904</v>
      </c>
      <c r="B915">
        <v>1670665</v>
      </c>
      <c r="C915">
        <v>54</v>
      </c>
      <c r="D915">
        <v>993287</v>
      </c>
      <c r="E915">
        <v>75</v>
      </c>
      <c r="F915">
        <v>44885</v>
      </c>
      <c r="G915">
        <v>42</v>
      </c>
      <c r="H915">
        <v>39701</v>
      </c>
      <c r="I915">
        <v>29</v>
      </c>
      <c r="J915">
        <v>13394</v>
      </c>
      <c r="K915">
        <v>79</v>
      </c>
      <c r="L915">
        <v>631101</v>
      </c>
      <c r="M915">
        <v>72</v>
      </c>
      <c r="N915">
        <v>2135</v>
      </c>
      <c r="O915">
        <v>42</v>
      </c>
      <c r="P915" t="s">
        <v>26</v>
      </c>
      <c r="Q915" t="str">
        <f>_xlfn.IFS(OR(MTA_Daily_Ridership[[#This Row],[Day Name]]="Saturday",MTA_Daily_Ridership[[#This Row],[Day Name]]="Sunday"),"Weekend",TRUE,"Weekday")</f>
        <v>Weekend</v>
      </c>
      <c r="R9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3395168</v>
      </c>
      <c r="S915" s="9">
        <f>(MTA_Daily_Ridership[[#This Row],[Subways: % of Comparable Pre-Pandemic Day]]-100)/100</f>
        <v>-0.46</v>
      </c>
      <c r="T915">
        <f>MTA_Daily_Ridership[[#This Row],[Subways: Total Estimated Ridership]]/MTA_Daily_Ridership[[#This Row],[Bridges and Tunnels: Total Traffic]]</f>
        <v>2.6472228692396302</v>
      </c>
    </row>
    <row r="916" spans="1:20" x14ac:dyDescent="0.25">
      <c r="A916" s="1">
        <v>43905</v>
      </c>
      <c r="B916">
        <v>1157711</v>
      </c>
      <c r="C916">
        <v>51</v>
      </c>
      <c r="D916">
        <v>711555</v>
      </c>
      <c r="E916">
        <v>72</v>
      </c>
      <c r="F916">
        <v>33407</v>
      </c>
      <c r="G916">
        <v>38</v>
      </c>
      <c r="H916">
        <v>32641</v>
      </c>
      <c r="I916">
        <v>35</v>
      </c>
      <c r="J916">
        <v>12480</v>
      </c>
      <c r="K916">
        <v>71</v>
      </c>
      <c r="L916">
        <v>535987</v>
      </c>
      <c r="M916">
        <v>66</v>
      </c>
      <c r="N916">
        <v>1368</v>
      </c>
      <c r="O916">
        <v>43</v>
      </c>
      <c r="P916" t="s">
        <v>27</v>
      </c>
      <c r="Q916" t="str">
        <f>_xlfn.IFS(OR(MTA_Daily_Ridership[[#This Row],[Day Name]]="Saturday",MTA_Daily_Ridership[[#This Row],[Day Name]]="Sunday"),"Weekend",TRUE,"Weekday")</f>
        <v>Weekend</v>
      </c>
      <c r="R9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2485149</v>
      </c>
      <c r="S916" s="9">
        <f>(MTA_Daily_Ridership[[#This Row],[Subways: % of Comparable Pre-Pandemic Day]]-100)/100</f>
        <v>-0.49</v>
      </c>
      <c r="T916">
        <f>MTA_Daily_Ridership[[#This Row],[Subways: Total Estimated Ridership]]/MTA_Daily_Ridership[[#This Row],[Bridges and Tunnels: Total Traffic]]</f>
        <v>2.1599609692026114</v>
      </c>
    </row>
    <row r="917" spans="1:20" x14ac:dyDescent="0.25">
      <c r="A917" s="1">
        <v>43906</v>
      </c>
      <c r="B917">
        <v>2178555</v>
      </c>
      <c r="C917">
        <v>39</v>
      </c>
      <c r="D917">
        <v>1237309</v>
      </c>
      <c r="E917">
        <v>55</v>
      </c>
      <c r="F917">
        <v>119333</v>
      </c>
      <c r="G917">
        <v>38</v>
      </c>
      <c r="H917">
        <v>153262</v>
      </c>
      <c r="I917">
        <v>56</v>
      </c>
      <c r="J917">
        <v>21145</v>
      </c>
      <c r="K917">
        <v>71</v>
      </c>
      <c r="L917">
        <v>708869</v>
      </c>
      <c r="M917">
        <v>77</v>
      </c>
      <c r="N917">
        <v>5741</v>
      </c>
      <c r="O917">
        <v>36</v>
      </c>
      <c r="P917" t="s">
        <v>25</v>
      </c>
      <c r="Q917" t="str">
        <f>_xlfn.IFS(OR(MTA_Daily_Ridership[[#This Row],[Day Name]]="Saturday",MTA_Daily_Ridership[[#This Row],[Day Name]]="Sunday"),"Weekend",TRUE,"Weekday")</f>
        <v>Weekday</v>
      </c>
      <c r="R9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4424214</v>
      </c>
      <c r="S917" s="9">
        <f>(MTA_Daily_Ridership[[#This Row],[Subways: % of Comparable Pre-Pandemic Day]]-100)/100</f>
        <v>-0.61</v>
      </c>
      <c r="T917">
        <f>MTA_Daily_Ridership[[#This Row],[Subways: Total Estimated Ridership]]/MTA_Daily_Ridership[[#This Row],[Bridges and Tunnels: Total Traffic]]</f>
        <v>3.0732829338001801</v>
      </c>
    </row>
    <row r="918" spans="1:20" x14ac:dyDescent="0.25">
      <c r="A918" s="1">
        <v>43907</v>
      </c>
      <c r="B918">
        <v>1788786</v>
      </c>
      <c r="C918">
        <v>32</v>
      </c>
      <c r="D918">
        <v>1094949</v>
      </c>
      <c r="E918">
        <v>49</v>
      </c>
      <c r="F918">
        <v>83578</v>
      </c>
      <c r="G918">
        <v>27</v>
      </c>
      <c r="H918">
        <v>147391</v>
      </c>
      <c r="I918">
        <v>53</v>
      </c>
      <c r="J918">
        <v>18173</v>
      </c>
      <c r="K918">
        <v>61</v>
      </c>
      <c r="L918">
        <v>650444</v>
      </c>
      <c r="M918">
        <v>71</v>
      </c>
      <c r="N918">
        <v>4573</v>
      </c>
      <c r="O918">
        <v>29</v>
      </c>
      <c r="P918" t="s">
        <v>23</v>
      </c>
      <c r="Q918" t="str">
        <f>_xlfn.IFS(OR(MTA_Daily_Ridership[[#This Row],[Day Name]]="Saturday",MTA_Daily_Ridership[[#This Row],[Day Name]]="Sunday"),"Weekend",TRUE,"Weekday")</f>
        <v>Weekday</v>
      </c>
      <c r="R9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3787894</v>
      </c>
      <c r="S918" s="9">
        <f>(MTA_Daily_Ridership[[#This Row],[Subways: % of Comparable Pre-Pandemic Day]]-100)/100</f>
        <v>-0.68</v>
      </c>
      <c r="T918">
        <f>MTA_Daily_Ridership[[#This Row],[Subways: Total Estimated Ridership]]/MTA_Daily_Ridership[[#This Row],[Bridges and Tunnels: Total Traffic]]</f>
        <v>2.7500999317389354</v>
      </c>
    </row>
    <row r="919" spans="1:20" x14ac:dyDescent="0.25">
      <c r="A919" s="1">
        <v>43908</v>
      </c>
      <c r="B919">
        <v>1625280</v>
      </c>
      <c r="C919">
        <v>29</v>
      </c>
      <c r="D919">
        <v>1059502</v>
      </c>
      <c r="E919">
        <v>47</v>
      </c>
      <c r="F919">
        <v>74883</v>
      </c>
      <c r="G919">
        <v>24</v>
      </c>
      <c r="H919">
        <v>146118</v>
      </c>
      <c r="I919">
        <v>53</v>
      </c>
      <c r="J919">
        <v>15942</v>
      </c>
      <c r="K919">
        <v>54</v>
      </c>
      <c r="L919">
        <v>634853</v>
      </c>
      <c r="M919">
        <v>69</v>
      </c>
      <c r="N919">
        <v>4133</v>
      </c>
      <c r="O919">
        <v>26</v>
      </c>
      <c r="P919" t="s">
        <v>21</v>
      </c>
      <c r="Q919" t="str">
        <f>_xlfn.IFS(OR(MTA_Daily_Ridership[[#This Row],[Day Name]]="Saturday",MTA_Daily_Ridership[[#This Row],[Day Name]]="Sunday"),"Weekend",TRUE,"Weekday")</f>
        <v>Weekday</v>
      </c>
      <c r="R9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3560711</v>
      </c>
      <c r="S919" s="9">
        <f>(MTA_Daily_Ridership[[#This Row],[Subways: % of Comparable Pre-Pandemic Day]]-100)/100</f>
        <v>-0.71</v>
      </c>
      <c r="T919">
        <f>MTA_Daily_Ridership[[#This Row],[Subways: Total Estimated Ridership]]/MTA_Daily_Ridership[[#This Row],[Bridges and Tunnels: Total Traffic]]</f>
        <v>2.5600887134502002</v>
      </c>
    </row>
    <row r="920" spans="1:20" x14ac:dyDescent="0.25">
      <c r="A920" s="1">
        <v>43909</v>
      </c>
      <c r="B920">
        <v>1422112</v>
      </c>
      <c r="C920">
        <v>26</v>
      </c>
      <c r="D920">
        <v>933602</v>
      </c>
      <c r="E920">
        <v>42</v>
      </c>
      <c r="F920">
        <v>59538</v>
      </c>
      <c r="G920">
        <v>19</v>
      </c>
      <c r="H920">
        <v>144466</v>
      </c>
      <c r="I920">
        <v>52</v>
      </c>
      <c r="J920">
        <v>14116</v>
      </c>
      <c r="K920">
        <v>47</v>
      </c>
      <c r="L920">
        <v>569696</v>
      </c>
      <c r="M920">
        <v>62</v>
      </c>
      <c r="N920">
        <v>3452</v>
      </c>
      <c r="O920">
        <v>22</v>
      </c>
      <c r="P920" t="s">
        <v>22</v>
      </c>
      <c r="Q920" t="str">
        <f>_xlfn.IFS(OR(MTA_Daily_Ridership[[#This Row],[Day Name]]="Saturday",MTA_Daily_Ridership[[#This Row],[Day Name]]="Sunday"),"Weekend",TRUE,"Weekday")</f>
        <v>Weekday</v>
      </c>
      <c r="R9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3146982</v>
      </c>
      <c r="S920" s="9">
        <f>(MTA_Daily_Ridership[[#This Row],[Subways: % of Comparable Pre-Pandemic Day]]-100)/100</f>
        <v>-0.74</v>
      </c>
      <c r="T920">
        <f>MTA_Daily_Ridership[[#This Row],[Subways: Total Estimated Ridership]]/MTA_Daily_Ridership[[#This Row],[Bridges and Tunnels: Total Traffic]]</f>
        <v>2.4962646744930628</v>
      </c>
    </row>
    <row r="921" spans="1:20" x14ac:dyDescent="0.25">
      <c r="A921" s="1">
        <v>43910</v>
      </c>
      <c r="B921">
        <v>1309125</v>
      </c>
      <c r="C921">
        <v>24</v>
      </c>
      <c r="D921">
        <v>868602</v>
      </c>
      <c r="E921">
        <v>39</v>
      </c>
      <c r="F921">
        <v>50021</v>
      </c>
      <c r="G921">
        <v>16</v>
      </c>
      <c r="H921">
        <v>145160</v>
      </c>
      <c r="I921">
        <v>53</v>
      </c>
      <c r="J921">
        <v>12744</v>
      </c>
      <c r="K921">
        <v>43</v>
      </c>
      <c r="L921">
        <v>563261</v>
      </c>
      <c r="M921">
        <v>61</v>
      </c>
      <c r="N921">
        <v>3124</v>
      </c>
      <c r="O921">
        <v>20</v>
      </c>
      <c r="P921" t="s">
        <v>24</v>
      </c>
      <c r="Q921" t="str">
        <f>_xlfn.IFS(OR(MTA_Daily_Ridership[[#This Row],[Day Name]]="Saturday",MTA_Daily_Ridership[[#This Row],[Day Name]]="Sunday"),"Weekend",TRUE,"Weekday")</f>
        <v>Weekday</v>
      </c>
      <c r="R9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2952037</v>
      </c>
      <c r="S921" s="9">
        <f>(MTA_Daily_Ridership[[#This Row],[Subways: % of Comparable Pre-Pandemic Day]]-100)/100</f>
        <v>-0.76</v>
      </c>
      <c r="T921">
        <f>MTA_Daily_Ridership[[#This Row],[Subways: Total Estimated Ridership]]/MTA_Daily_Ridership[[#This Row],[Bridges and Tunnels: Total Traffic]]</f>
        <v>2.3241889639083837</v>
      </c>
    </row>
    <row r="922" spans="1:20" x14ac:dyDescent="0.25">
      <c r="A922" s="1">
        <v>43911</v>
      </c>
      <c r="B922">
        <v>619618</v>
      </c>
      <c r="C922">
        <v>20</v>
      </c>
      <c r="D922">
        <v>411491</v>
      </c>
      <c r="E922">
        <v>31</v>
      </c>
      <c r="F922">
        <v>12438</v>
      </c>
      <c r="G922">
        <v>12</v>
      </c>
      <c r="H922">
        <v>23700</v>
      </c>
      <c r="I922">
        <v>17</v>
      </c>
      <c r="J922">
        <v>6467</v>
      </c>
      <c r="K922">
        <v>38</v>
      </c>
      <c r="L922">
        <v>382992</v>
      </c>
      <c r="M922">
        <v>44</v>
      </c>
      <c r="N922">
        <v>1044</v>
      </c>
      <c r="O922">
        <v>21</v>
      </c>
      <c r="P922" t="s">
        <v>26</v>
      </c>
      <c r="Q922" t="str">
        <f>_xlfn.IFS(OR(MTA_Daily_Ridership[[#This Row],[Day Name]]="Saturday",MTA_Daily_Ridership[[#This Row],[Day Name]]="Sunday"),"Weekend",TRUE,"Weekday")</f>
        <v>Weekend</v>
      </c>
      <c r="R9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1457750</v>
      </c>
      <c r="S922" s="9">
        <f>(MTA_Daily_Ridership[[#This Row],[Subways: % of Comparable Pre-Pandemic Day]]-100)/100</f>
        <v>-0.8</v>
      </c>
      <c r="T922">
        <f>MTA_Daily_Ridership[[#This Row],[Subways: Total Estimated Ridership]]/MTA_Daily_Ridership[[#This Row],[Bridges and Tunnels: Total Traffic]]</f>
        <v>1.6178353594853156</v>
      </c>
    </row>
    <row r="923" spans="1:20" x14ac:dyDescent="0.25">
      <c r="A923" s="1">
        <v>43912</v>
      </c>
      <c r="B923">
        <v>408723</v>
      </c>
      <c r="C923">
        <v>18</v>
      </c>
      <c r="D923">
        <v>73517</v>
      </c>
      <c r="E923">
        <v>7</v>
      </c>
      <c r="F923">
        <v>8891</v>
      </c>
      <c r="G923">
        <v>10</v>
      </c>
      <c r="H923">
        <v>20830</v>
      </c>
      <c r="I923">
        <v>22</v>
      </c>
      <c r="J923">
        <v>4824</v>
      </c>
      <c r="K923">
        <v>27</v>
      </c>
      <c r="L923">
        <v>277050</v>
      </c>
      <c r="M923">
        <v>34</v>
      </c>
      <c r="N923">
        <v>641</v>
      </c>
      <c r="O923">
        <v>20</v>
      </c>
      <c r="P923" t="s">
        <v>27</v>
      </c>
      <c r="Q923" t="str">
        <f>_xlfn.IFS(OR(MTA_Daily_Ridership[[#This Row],[Day Name]]="Saturday",MTA_Daily_Ridership[[#This Row],[Day Name]]="Sunday"),"Weekend",TRUE,"Weekday")</f>
        <v>Weekend</v>
      </c>
      <c r="R9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794476</v>
      </c>
      <c r="S923" s="9">
        <f>(MTA_Daily_Ridership[[#This Row],[Subways: % of Comparable Pre-Pandemic Day]]-100)/100</f>
        <v>-0.82</v>
      </c>
      <c r="T923">
        <f>MTA_Daily_Ridership[[#This Row],[Subways: Total Estimated Ridership]]/MTA_Daily_Ridership[[#This Row],[Bridges and Tunnels: Total Traffic]]</f>
        <v>1.4752680021656741</v>
      </c>
    </row>
    <row r="924" spans="1:20" x14ac:dyDescent="0.25">
      <c r="A924" s="1">
        <v>43913</v>
      </c>
      <c r="B924">
        <v>709499</v>
      </c>
      <c r="C924">
        <v>13</v>
      </c>
      <c r="D924">
        <v>59321</v>
      </c>
      <c r="E924">
        <v>3</v>
      </c>
      <c r="F924">
        <v>30564</v>
      </c>
      <c r="G924">
        <v>10</v>
      </c>
      <c r="H924">
        <v>139285</v>
      </c>
      <c r="I924">
        <v>51</v>
      </c>
      <c r="J924">
        <v>9902</v>
      </c>
      <c r="K924">
        <v>33</v>
      </c>
      <c r="L924">
        <v>361513</v>
      </c>
      <c r="M924">
        <v>39</v>
      </c>
      <c r="N924">
        <v>1639</v>
      </c>
      <c r="O924">
        <v>10</v>
      </c>
      <c r="P924" t="s">
        <v>25</v>
      </c>
      <c r="Q924" t="str">
        <f>_xlfn.IFS(OR(MTA_Daily_Ridership[[#This Row],[Day Name]]="Saturday",MTA_Daily_Ridership[[#This Row],[Day Name]]="Sunday"),"Weekend",TRUE,"Weekday")</f>
        <v>Weekday</v>
      </c>
      <c r="R9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1311723</v>
      </c>
      <c r="S924" s="9">
        <f>(MTA_Daily_Ridership[[#This Row],[Subways: % of Comparable Pre-Pandemic Day]]-100)/100</f>
        <v>-0.87</v>
      </c>
      <c r="T924">
        <f>MTA_Daily_Ridership[[#This Row],[Subways: Total Estimated Ridership]]/MTA_Daily_Ridership[[#This Row],[Bridges and Tunnels: Total Traffic]]</f>
        <v>1.9625822584526698</v>
      </c>
    </row>
    <row r="925" spans="1:20" x14ac:dyDescent="0.25">
      <c r="A925" s="1">
        <v>43914</v>
      </c>
      <c r="B925">
        <v>741587</v>
      </c>
      <c r="C925">
        <v>13</v>
      </c>
      <c r="D925">
        <v>60334</v>
      </c>
      <c r="E925">
        <v>3</v>
      </c>
      <c r="F925">
        <v>29785</v>
      </c>
      <c r="G925">
        <v>10</v>
      </c>
      <c r="H925">
        <v>139194</v>
      </c>
      <c r="I925">
        <v>50</v>
      </c>
      <c r="J925">
        <v>9133</v>
      </c>
      <c r="K925">
        <v>31</v>
      </c>
      <c r="L925">
        <v>395493</v>
      </c>
      <c r="M925">
        <v>43</v>
      </c>
      <c r="N925">
        <v>1727</v>
      </c>
      <c r="O925">
        <v>11</v>
      </c>
      <c r="P925" t="s">
        <v>23</v>
      </c>
      <c r="Q925" t="str">
        <f>_xlfn.IFS(OR(MTA_Daily_Ridership[[#This Row],[Day Name]]="Saturday",MTA_Daily_Ridership[[#This Row],[Day Name]]="Sunday"),"Weekend",TRUE,"Weekday")</f>
        <v>Weekday</v>
      </c>
      <c r="R9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1377253</v>
      </c>
      <c r="S925" s="9">
        <f>(MTA_Daily_Ridership[[#This Row],[Subways: % of Comparable Pre-Pandemic Day]]-100)/100</f>
        <v>-0.87</v>
      </c>
      <c r="T925">
        <f>MTA_Daily_Ridership[[#This Row],[Subways: Total Estimated Ridership]]/MTA_Daily_Ridership[[#This Row],[Bridges and Tunnels: Total Traffic]]</f>
        <v>1.875095134427158</v>
      </c>
    </row>
    <row r="926" spans="1:20" x14ac:dyDescent="0.25">
      <c r="A926" s="1">
        <v>43915</v>
      </c>
      <c r="B926">
        <v>690032</v>
      </c>
      <c r="C926">
        <v>12</v>
      </c>
      <c r="D926">
        <v>51769</v>
      </c>
      <c r="E926">
        <v>2</v>
      </c>
      <c r="F926">
        <v>26143</v>
      </c>
      <c r="G926">
        <v>8</v>
      </c>
      <c r="H926">
        <v>138239</v>
      </c>
      <c r="I926">
        <v>50</v>
      </c>
      <c r="J926">
        <v>9512</v>
      </c>
      <c r="K926">
        <v>32</v>
      </c>
      <c r="L926">
        <v>375767</v>
      </c>
      <c r="M926">
        <v>41</v>
      </c>
      <c r="N926">
        <v>1572</v>
      </c>
      <c r="O926">
        <v>10</v>
      </c>
      <c r="P926" t="s">
        <v>21</v>
      </c>
      <c r="Q926" t="str">
        <f>_xlfn.IFS(OR(MTA_Daily_Ridership[[#This Row],[Day Name]]="Saturday",MTA_Daily_Ridership[[#This Row],[Day Name]]="Sunday"),"Weekend",TRUE,"Weekday")</f>
        <v>Weekday</v>
      </c>
      <c r="R9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1293034</v>
      </c>
      <c r="S926" s="9">
        <f>(MTA_Daily_Ridership[[#This Row],[Subways: % of Comparable Pre-Pandemic Day]]-100)/100</f>
        <v>-0.88</v>
      </c>
      <c r="T926">
        <f>MTA_Daily_Ridership[[#This Row],[Subways: Total Estimated Ridership]]/MTA_Daily_Ridership[[#This Row],[Bridges and Tunnels: Total Traffic]]</f>
        <v>1.8363294275441964</v>
      </c>
    </row>
    <row r="927" spans="1:20" x14ac:dyDescent="0.25">
      <c r="A927" s="1">
        <v>43916</v>
      </c>
      <c r="B927">
        <v>680360</v>
      </c>
      <c r="C927">
        <v>12</v>
      </c>
      <c r="D927">
        <v>49970</v>
      </c>
      <c r="E927">
        <v>2</v>
      </c>
      <c r="F927">
        <v>23809</v>
      </c>
      <c r="G927">
        <v>8</v>
      </c>
      <c r="H927">
        <v>138668</v>
      </c>
      <c r="I927">
        <v>50</v>
      </c>
      <c r="J927">
        <v>8795</v>
      </c>
      <c r="K927">
        <v>30</v>
      </c>
      <c r="L927">
        <v>390117</v>
      </c>
      <c r="M927">
        <v>42</v>
      </c>
      <c r="N927">
        <v>1563</v>
      </c>
      <c r="O927">
        <v>10</v>
      </c>
      <c r="P927" t="s">
        <v>22</v>
      </c>
      <c r="Q927" t="str">
        <f>_xlfn.IFS(OR(MTA_Daily_Ridership[[#This Row],[Day Name]]="Saturday",MTA_Daily_Ridership[[#This Row],[Day Name]]="Sunday"),"Weekend",TRUE,"Weekday")</f>
        <v>Weekday</v>
      </c>
      <c r="R9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1293282</v>
      </c>
      <c r="S927" s="9">
        <f>(MTA_Daily_Ridership[[#This Row],[Subways: % of Comparable Pre-Pandemic Day]]-100)/100</f>
        <v>-0.88</v>
      </c>
      <c r="T927">
        <f>MTA_Daily_Ridership[[#This Row],[Subways: Total Estimated Ridership]]/MTA_Daily_Ridership[[#This Row],[Bridges and Tunnels: Total Traffic]]</f>
        <v>1.7439896236257328</v>
      </c>
    </row>
    <row r="928" spans="1:20" x14ac:dyDescent="0.25">
      <c r="A928" s="1">
        <v>43917</v>
      </c>
      <c r="B928">
        <v>656817</v>
      </c>
      <c r="C928">
        <v>12</v>
      </c>
      <c r="D928">
        <v>45514</v>
      </c>
      <c r="E928">
        <v>2</v>
      </c>
      <c r="F928">
        <v>20355</v>
      </c>
      <c r="G928">
        <v>6</v>
      </c>
      <c r="H928">
        <v>138903</v>
      </c>
      <c r="I928">
        <v>50</v>
      </c>
      <c r="J928">
        <v>8409</v>
      </c>
      <c r="K928">
        <v>28</v>
      </c>
      <c r="L928">
        <v>396777</v>
      </c>
      <c r="M928">
        <v>43</v>
      </c>
      <c r="N928">
        <v>1495</v>
      </c>
      <c r="O928">
        <v>9</v>
      </c>
      <c r="P928" t="s">
        <v>24</v>
      </c>
      <c r="Q928" t="str">
        <f>_xlfn.IFS(OR(MTA_Daily_Ridership[[#This Row],[Day Name]]="Saturday",MTA_Daily_Ridership[[#This Row],[Day Name]]="Sunday"),"Weekend",TRUE,"Weekday")</f>
        <v>Weekday</v>
      </c>
      <c r="R9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1268270</v>
      </c>
      <c r="S928" s="9">
        <f>(MTA_Daily_Ridership[[#This Row],[Subways: % of Comparable Pre-Pandemic Day]]-100)/100</f>
        <v>-0.88</v>
      </c>
      <c r="T928">
        <f>MTA_Daily_Ridership[[#This Row],[Subways: Total Estimated Ridership]]/MTA_Daily_Ridership[[#This Row],[Bridges and Tunnels: Total Traffic]]</f>
        <v>1.6553807302338592</v>
      </c>
    </row>
    <row r="929" spans="1:20" x14ac:dyDescent="0.25">
      <c r="A929" s="1">
        <v>43920</v>
      </c>
      <c r="B929">
        <v>545215</v>
      </c>
      <c r="C929">
        <v>10</v>
      </c>
      <c r="D929">
        <v>33659</v>
      </c>
      <c r="E929">
        <v>2</v>
      </c>
      <c r="F929">
        <v>19741</v>
      </c>
      <c r="G929">
        <v>6</v>
      </c>
      <c r="H929">
        <v>137762</v>
      </c>
      <c r="I929">
        <v>50</v>
      </c>
      <c r="J929">
        <v>8084</v>
      </c>
      <c r="K929">
        <v>27</v>
      </c>
      <c r="L929">
        <v>344689</v>
      </c>
      <c r="M929">
        <v>37</v>
      </c>
      <c r="N929">
        <v>1140</v>
      </c>
      <c r="O929">
        <v>7</v>
      </c>
      <c r="P929" t="s">
        <v>25</v>
      </c>
      <c r="Q929" t="str">
        <f>_xlfn.IFS(OR(MTA_Daily_Ridership[[#This Row],[Day Name]]="Saturday",MTA_Daily_Ridership[[#This Row],[Day Name]]="Sunday"),"Weekend",TRUE,"Weekday")</f>
        <v>Weekday</v>
      </c>
      <c r="R9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1090290</v>
      </c>
      <c r="S929" s="9">
        <f>(MTA_Daily_Ridership[[#This Row],[Subways: % of Comparable Pre-Pandemic Day]]-100)/100</f>
        <v>-0.9</v>
      </c>
      <c r="T929">
        <f>MTA_Daily_Ridership[[#This Row],[Subways: Total Estimated Ridership]]/MTA_Daily_Ridership[[#This Row],[Bridges and Tunnels: Total Traffic]]</f>
        <v>1.5817592090261077</v>
      </c>
    </row>
    <row r="930" spans="1:20" x14ac:dyDescent="0.25">
      <c r="A930" s="1">
        <v>44001</v>
      </c>
      <c r="B930">
        <v>986929</v>
      </c>
      <c r="C930">
        <v>38</v>
      </c>
      <c r="D930">
        <v>25578</v>
      </c>
      <c r="E930">
        <v>2</v>
      </c>
      <c r="F930">
        <v>50201</v>
      </c>
      <c r="G930">
        <v>51</v>
      </c>
      <c r="H930">
        <v>27772</v>
      </c>
      <c r="I930">
        <v>25</v>
      </c>
      <c r="J930">
        <v>13868</v>
      </c>
      <c r="K930">
        <v>77</v>
      </c>
      <c r="L930">
        <v>797518</v>
      </c>
      <c r="M930">
        <v>86</v>
      </c>
      <c r="N930">
        <v>1751</v>
      </c>
      <c r="O930">
        <v>45</v>
      </c>
      <c r="P930" t="s">
        <v>24</v>
      </c>
      <c r="Q930" t="str">
        <f>_xlfn.IFS(OR(MTA_Daily_Ridership[[#This Row],[Day Name]]="Saturday",MTA_Daily_Ridership[[#This Row],[Day Name]]="Sunday"),"Weekend",TRUE,"Weekday")</f>
        <v>Weekday</v>
      </c>
      <c r="R9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1903617</v>
      </c>
      <c r="S930" s="9">
        <f>(MTA_Daily_Ridership[[#This Row],[Subways: % of Comparable Pre-Pandemic Day]]-100)/100</f>
        <v>-0.62</v>
      </c>
      <c r="T930">
        <f>MTA_Daily_Ridership[[#This Row],[Subways: Total Estimated Ridership]]/MTA_Daily_Ridership[[#This Row],[Bridges and Tunnels: Total Traffic]]</f>
        <v>1.2375005955978422</v>
      </c>
    </row>
    <row r="931" spans="1:20" x14ac:dyDescent="0.25">
      <c r="A931" s="1">
        <v>44005</v>
      </c>
      <c r="B931">
        <v>1050786</v>
      </c>
      <c r="C931">
        <v>19</v>
      </c>
      <c r="D931">
        <v>32305</v>
      </c>
      <c r="E931">
        <v>2</v>
      </c>
      <c r="F931">
        <v>52898</v>
      </c>
      <c r="G931">
        <v>16</v>
      </c>
      <c r="H931">
        <v>24909</v>
      </c>
      <c r="I931">
        <v>8</v>
      </c>
      <c r="J931">
        <v>15069</v>
      </c>
      <c r="K931">
        <v>51</v>
      </c>
      <c r="L931">
        <v>744822</v>
      </c>
      <c r="M931">
        <v>76</v>
      </c>
      <c r="N931">
        <v>2219</v>
      </c>
      <c r="O931">
        <v>14</v>
      </c>
      <c r="P931" t="s">
        <v>23</v>
      </c>
      <c r="Q931" t="str">
        <f>_xlfn.IFS(OR(MTA_Daily_Ridership[[#This Row],[Day Name]]="Saturday",MTA_Daily_Ridership[[#This Row],[Day Name]]="Sunday"),"Weekend",TRUE,"Weekday")</f>
        <v>Weekday</v>
      </c>
      <c r="R9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1923008</v>
      </c>
      <c r="S931" s="9">
        <f>(MTA_Daily_Ridership[[#This Row],[Subways: % of Comparable Pre-Pandemic Day]]-100)/100</f>
        <v>-0.81</v>
      </c>
      <c r="T931">
        <f>MTA_Daily_Ridership[[#This Row],[Subways: Total Estimated Ridership]]/MTA_Daily_Ridership[[#This Row],[Bridges and Tunnels: Total Traffic]]</f>
        <v>1.4107880809106068</v>
      </c>
    </row>
    <row r="932" spans="1:20" x14ac:dyDescent="0.25">
      <c r="A932" s="1">
        <v>44006</v>
      </c>
      <c r="B932">
        <v>1068333</v>
      </c>
      <c r="C932">
        <v>19</v>
      </c>
      <c r="D932">
        <v>32504</v>
      </c>
      <c r="E932">
        <v>2</v>
      </c>
      <c r="F932">
        <v>52354</v>
      </c>
      <c r="G932">
        <v>16</v>
      </c>
      <c r="H932">
        <v>25277</v>
      </c>
      <c r="I932">
        <v>9</v>
      </c>
      <c r="J932">
        <v>15155</v>
      </c>
      <c r="K932">
        <v>52</v>
      </c>
      <c r="L932">
        <v>752749</v>
      </c>
      <c r="M932">
        <v>77</v>
      </c>
      <c r="N932">
        <v>2194</v>
      </c>
      <c r="O932">
        <v>14</v>
      </c>
      <c r="P932" t="s">
        <v>21</v>
      </c>
      <c r="Q932" t="str">
        <f>_xlfn.IFS(OR(MTA_Daily_Ridership[[#This Row],[Day Name]]="Saturday",MTA_Daily_Ridership[[#This Row],[Day Name]]="Sunday"),"Weekend",TRUE,"Weekday")</f>
        <v>Weekday</v>
      </c>
      <c r="R9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1948566</v>
      </c>
      <c r="S932" s="9">
        <f>(MTA_Daily_Ridership[[#This Row],[Subways: % of Comparable Pre-Pandemic Day]]-100)/100</f>
        <v>-0.81</v>
      </c>
      <c r="T932">
        <f>MTA_Daily_Ridership[[#This Row],[Subways: Total Estimated Ridership]]/MTA_Daily_Ridership[[#This Row],[Bridges and Tunnels: Total Traffic]]</f>
        <v>1.4192420049711125</v>
      </c>
    </row>
    <row r="933" spans="1:20" x14ac:dyDescent="0.25">
      <c r="A933" s="1">
        <v>44007</v>
      </c>
      <c r="B933">
        <v>1078796</v>
      </c>
      <c r="C933">
        <v>19</v>
      </c>
      <c r="D933">
        <v>32393</v>
      </c>
      <c r="E933">
        <v>2</v>
      </c>
      <c r="F933">
        <v>53444</v>
      </c>
      <c r="G933">
        <v>16</v>
      </c>
      <c r="H933">
        <v>25644</v>
      </c>
      <c r="I933">
        <v>9</v>
      </c>
      <c r="J933">
        <v>14854</v>
      </c>
      <c r="K933">
        <v>51</v>
      </c>
      <c r="L933">
        <v>781617</v>
      </c>
      <c r="M933">
        <v>79</v>
      </c>
      <c r="N933">
        <v>2210</v>
      </c>
      <c r="O933">
        <v>14</v>
      </c>
      <c r="P933" t="s">
        <v>22</v>
      </c>
      <c r="Q933" t="str">
        <f>_xlfn.IFS(OR(MTA_Daily_Ridership[[#This Row],[Day Name]]="Saturday",MTA_Daily_Ridership[[#This Row],[Day Name]]="Sunday"),"Weekend",TRUE,"Weekday")</f>
        <v>Weekday</v>
      </c>
      <c r="R9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1988958</v>
      </c>
      <c r="S933" s="9">
        <f>(MTA_Daily_Ridership[[#This Row],[Subways: % of Comparable Pre-Pandemic Day]]-100)/100</f>
        <v>-0.81</v>
      </c>
      <c r="T933">
        <f>MTA_Daily_Ridership[[#This Row],[Subways: Total Estimated Ridership]]/MTA_Daily_Ridership[[#This Row],[Bridges and Tunnels: Total Traffic]]</f>
        <v>1.3802105123097375</v>
      </c>
    </row>
    <row r="934" spans="1:20" x14ac:dyDescent="0.25">
      <c r="A934" s="1">
        <v>44011</v>
      </c>
      <c r="B934">
        <v>1100769</v>
      </c>
      <c r="C934">
        <v>20</v>
      </c>
      <c r="D934">
        <v>33264</v>
      </c>
      <c r="E934">
        <v>2</v>
      </c>
      <c r="F934">
        <v>63309</v>
      </c>
      <c r="G934">
        <v>19</v>
      </c>
      <c r="H934">
        <v>28163</v>
      </c>
      <c r="I934">
        <v>10</v>
      </c>
      <c r="J934">
        <v>14705</v>
      </c>
      <c r="K934">
        <v>50</v>
      </c>
      <c r="L934">
        <v>767165</v>
      </c>
      <c r="M934">
        <v>78</v>
      </c>
      <c r="N934">
        <v>2317</v>
      </c>
      <c r="O934">
        <v>14</v>
      </c>
      <c r="P934" t="s">
        <v>25</v>
      </c>
      <c r="Q934" t="str">
        <f>_xlfn.IFS(OR(MTA_Daily_Ridership[[#This Row],[Day Name]]="Saturday",MTA_Daily_Ridership[[#This Row],[Day Name]]="Sunday"),"Weekend",TRUE,"Weekday")</f>
        <v>Weekday</v>
      </c>
      <c r="R9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2009692</v>
      </c>
      <c r="S934" s="9">
        <f>(MTA_Daily_Ridership[[#This Row],[Subways: % of Comparable Pre-Pandemic Day]]-100)/100</f>
        <v>-0.8</v>
      </c>
      <c r="T934">
        <f>MTA_Daily_Ridership[[#This Row],[Subways: Total Estimated Ridership]]/MTA_Daily_Ridership[[#This Row],[Bridges and Tunnels: Total Traffic]]</f>
        <v>1.4348529977253914</v>
      </c>
    </row>
    <row r="935" spans="1:20" x14ac:dyDescent="0.25">
      <c r="A935" s="1">
        <v>44012</v>
      </c>
      <c r="B935">
        <v>1113124</v>
      </c>
      <c r="C935">
        <v>20</v>
      </c>
      <c r="D935">
        <v>33996</v>
      </c>
      <c r="E935">
        <v>2</v>
      </c>
      <c r="F935">
        <v>57955</v>
      </c>
      <c r="G935">
        <v>17</v>
      </c>
      <c r="H935">
        <v>27077</v>
      </c>
      <c r="I935">
        <v>9</v>
      </c>
      <c r="J935">
        <v>15291</v>
      </c>
      <c r="K935">
        <v>52</v>
      </c>
      <c r="L935">
        <v>758785</v>
      </c>
      <c r="M935">
        <v>77</v>
      </c>
      <c r="N935">
        <v>2386</v>
      </c>
      <c r="O935">
        <v>15</v>
      </c>
      <c r="P935" t="s">
        <v>23</v>
      </c>
      <c r="Q935" t="str">
        <f>_xlfn.IFS(OR(MTA_Daily_Ridership[[#This Row],[Day Name]]="Saturday",MTA_Daily_Ridership[[#This Row],[Day Name]]="Sunday"),"Weekend",TRUE,"Weekday")</f>
        <v>Weekday</v>
      </c>
      <c r="R9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2008614</v>
      </c>
      <c r="S935" s="9">
        <f>(MTA_Daily_Ridership[[#This Row],[Subways: % of Comparable Pre-Pandemic Day]]-100)/100</f>
        <v>-0.8</v>
      </c>
      <c r="T935">
        <f>MTA_Daily_Ridership[[#This Row],[Subways: Total Estimated Ridership]]/MTA_Daily_Ridership[[#This Row],[Bridges and Tunnels: Total Traffic]]</f>
        <v>1.4669820831987981</v>
      </c>
    </row>
    <row r="936" spans="1:20" x14ac:dyDescent="0.25">
      <c r="A936" s="1">
        <v>44013</v>
      </c>
      <c r="B936">
        <v>1120537</v>
      </c>
      <c r="C936">
        <v>21</v>
      </c>
      <c r="D936">
        <v>32921</v>
      </c>
      <c r="E936">
        <v>2</v>
      </c>
      <c r="F936">
        <v>56505</v>
      </c>
      <c r="G936">
        <v>18</v>
      </c>
      <c r="H936">
        <v>27770</v>
      </c>
      <c r="I936">
        <v>10</v>
      </c>
      <c r="J936">
        <v>16451</v>
      </c>
      <c r="K936">
        <v>58</v>
      </c>
      <c r="L936">
        <v>779409</v>
      </c>
      <c r="M936">
        <v>81</v>
      </c>
      <c r="N936">
        <v>2305</v>
      </c>
      <c r="O936">
        <v>17</v>
      </c>
      <c r="P936" t="s">
        <v>21</v>
      </c>
      <c r="Q936" t="str">
        <f>_xlfn.IFS(OR(MTA_Daily_Ridership[[#This Row],[Day Name]]="Saturday",MTA_Daily_Ridership[[#This Row],[Day Name]]="Sunday"),"Weekend",TRUE,"Weekday")</f>
        <v>Weekday</v>
      </c>
      <c r="R9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2035898</v>
      </c>
      <c r="S936" s="9">
        <f>(MTA_Daily_Ridership[[#This Row],[Subways: % of Comparable Pre-Pandemic Day]]-100)/100</f>
        <v>-0.79</v>
      </c>
      <c r="T936">
        <f>MTA_Daily_Ridership[[#This Row],[Subways: Total Estimated Ridership]]/MTA_Daily_Ridership[[#This Row],[Bridges and Tunnels: Total Traffic]]</f>
        <v>1.4376752128856607</v>
      </c>
    </row>
    <row r="937" spans="1:20" x14ac:dyDescent="0.25">
      <c r="A937" s="1">
        <v>44014</v>
      </c>
      <c r="B937">
        <v>1170483</v>
      </c>
      <c r="C937">
        <v>22</v>
      </c>
      <c r="D937">
        <v>32730</v>
      </c>
      <c r="E937">
        <v>2</v>
      </c>
      <c r="F937">
        <v>64261</v>
      </c>
      <c r="G937">
        <v>20</v>
      </c>
      <c r="H937">
        <v>31948</v>
      </c>
      <c r="I937">
        <v>11</v>
      </c>
      <c r="J937">
        <v>15981</v>
      </c>
      <c r="K937">
        <v>56</v>
      </c>
      <c r="L937">
        <v>881471</v>
      </c>
      <c r="M937">
        <v>92</v>
      </c>
      <c r="N937">
        <v>2365</v>
      </c>
      <c r="O937">
        <v>17</v>
      </c>
      <c r="P937" t="s">
        <v>22</v>
      </c>
      <c r="Q937" t="str">
        <f>_xlfn.IFS(OR(MTA_Daily_Ridership[[#This Row],[Day Name]]="Saturday",MTA_Daily_Ridership[[#This Row],[Day Name]]="Sunday"),"Weekend",TRUE,"Weekday")</f>
        <v>Weekday</v>
      </c>
      <c r="R9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2199239</v>
      </c>
      <c r="S937" s="9">
        <f>(MTA_Daily_Ridership[[#This Row],[Subways: % of Comparable Pre-Pandemic Day]]-100)/100</f>
        <v>-0.78</v>
      </c>
      <c r="T937">
        <f>MTA_Daily_Ridership[[#This Row],[Subways: Total Estimated Ridership]]/MTA_Daily_Ridership[[#This Row],[Bridges and Tunnels: Total Traffic]]</f>
        <v>1.3278746549801412</v>
      </c>
    </row>
    <row r="938" spans="1:20" x14ac:dyDescent="0.25">
      <c r="A938" s="1">
        <v>44015</v>
      </c>
      <c r="B938">
        <v>851877</v>
      </c>
      <c r="C938">
        <v>36</v>
      </c>
      <c r="D938">
        <v>16862</v>
      </c>
      <c r="E938">
        <v>2</v>
      </c>
      <c r="F938">
        <v>56181</v>
      </c>
      <c r="G938">
        <v>54</v>
      </c>
      <c r="H938">
        <v>32049</v>
      </c>
      <c r="I938">
        <v>30</v>
      </c>
      <c r="J938">
        <v>10915</v>
      </c>
      <c r="K938">
        <v>66</v>
      </c>
      <c r="L938">
        <v>713240</v>
      </c>
      <c r="M938">
        <v>81</v>
      </c>
      <c r="N938">
        <v>1138</v>
      </c>
      <c r="O938">
        <v>32</v>
      </c>
      <c r="P938" t="s">
        <v>24</v>
      </c>
      <c r="Q938" t="str">
        <f>_xlfn.IFS(OR(MTA_Daily_Ridership[[#This Row],[Day Name]]="Saturday",MTA_Daily_Ridership[[#This Row],[Day Name]]="Sunday"),"Weekend",TRUE,"Weekday")</f>
        <v>Weekday</v>
      </c>
      <c r="R9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1682262</v>
      </c>
      <c r="S938" s="9">
        <f>(MTA_Daily_Ridership[[#This Row],[Subways: % of Comparable Pre-Pandemic Day]]-100)/100</f>
        <v>-0.64</v>
      </c>
      <c r="T938">
        <f>MTA_Daily_Ridership[[#This Row],[Subways: Total Estimated Ridership]]/MTA_Daily_Ridership[[#This Row],[Bridges and Tunnels: Total Traffic]]</f>
        <v>1.1943763670012899</v>
      </c>
    </row>
    <row r="939" spans="1:20" x14ac:dyDescent="0.25">
      <c r="A939" s="1">
        <v>44018</v>
      </c>
      <c r="B939">
        <v>1084956</v>
      </c>
      <c r="C939">
        <v>21</v>
      </c>
      <c r="D939">
        <v>31548</v>
      </c>
      <c r="E939">
        <v>2</v>
      </c>
      <c r="F939">
        <v>63862</v>
      </c>
      <c r="G939">
        <v>20</v>
      </c>
      <c r="H939">
        <v>30556</v>
      </c>
      <c r="I939">
        <v>11</v>
      </c>
      <c r="J939">
        <v>14886</v>
      </c>
      <c r="K939">
        <v>53</v>
      </c>
      <c r="L939">
        <v>750583</v>
      </c>
      <c r="M939">
        <v>78</v>
      </c>
      <c r="N939">
        <v>2222</v>
      </c>
      <c r="O939">
        <v>16</v>
      </c>
      <c r="P939" t="s">
        <v>25</v>
      </c>
      <c r="Q939" t="str">
        <f>_xlfn.IFS(OR(MTA_Daily_Ridership[[#This Row],[Day Name]]="Saturday",MTA_Daily_Ridership[[#This Row],[Day Name]]="Sunday"),"Weekend",TRUE,"Weekday")</f>
        <v>Weekday</v>
      </c>
      <c r="R9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1978613</v>
      </c>
      <c r="S939" s="9">
        <f>(MTA_Daily_Ridership[[#This Row],[Subways: % of Comparable Pre-Pandemic Day]]-100)/100</f>
        <v>-0.79</v>
      </c>
      <c r="T939">
        <f>MTA_Daily_Ridership[[#This Row],[Subways: Total Estimated Ridership]]/MTA_Daily_Ridership[[#This Row],[Bridges and Tunnels: Total Traffic]]</f>
        <v>1.4454843768110921</v>
      </c>
    </row>
    <row r="940" spans="1:20" x14ac:dyDescent="0.25">
      <c r="A940" s="1">
        <v>44019</v>
      </c>
      <c r="B940">
        <v>1157185</v>
      </c>
      <c r="C940">
        <v>22</v>
      </c>
      <c r="D940">
        <v>33595</v>
      </c>
      <c r="E940">
        <v>2</v>
      </c>
      <c r="F940">
        <v>61756</v>
      </c>
      <c r="G940">
        <v>20</v>
      </c>
      <c r="H940">
        <v>30507</v>
      </c>
      <c r="I940">
        <v>11</v>
      </c>
      <c r="J940">
        <v>16003</v>
      </c>
      <c r="K940">
        <v>56</v>
      </c>
      <c r="L940">
        <v>749832</v>
      </c>
      <c r="M940">
        <v>78</v>
      </c>
      <c r="N940">
        <v>2403</v>
      </c>
      <c r="O940">
        <v>17</v>
      </c>
      <c r="P940" t="s">
        <v>23</v>
      </c>
      <c r="Q940" t="str">
        <f>_xlfn.IFS(OR(MTA_Daily_Ridership[[#This Row],[Day Name]]="Saturday",MTA_Daily_Ridership[[#This Row],[Day Name]]="Sunday"),"Weekend",TRUE,"Weekday")</f>
        <v>Weekday</v>
      </c>
      <c r="R9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2051281</v>
      </c>
      <c r="S940" s="9">
        <f>(MTA_Daily_Ridership[[#This Row],[Subways: % of Comparable Pre-Pandemic Day]]-100)/100</f>
        <v>-0.78</v>
      </c>
      <c r="T940">
        <f>MTA_Daily_Ridership[[#This Row],[Subways: Total Estimated Ridership]]/MTA_Daily_Ridership[[#This Row],[Bridges and Tunnels: Total Traffic]]</f>
        <v>1.5432590233545647</v>
      </c>
    </row>
    <row r="941" spans="1:20" x14ac:dyDescent="0.25">
      <c r="A941" s="1">
        <v>44020</v>
      </c>
      <c r="B941">
        <v>1172279</v>
      </c>
      <c r="C941">
        <v>22</v>
      </c>
      <c r="D941">
        <v>34242</v>
      </c>
      <c r="E941">
        <v>2</v>
      </c>
      <c r="F941">
        <v>63048</v>
      </c>
      <c r="G941">
        <v>20</v>
      </c>
      <c r="H941">
        <v>30174</v>
      </c>
      <c r="I941">
        <v>11</v>
      </c>
      <c r="J941">
        <v>16980</v>
      </c>
      <c r="K941">
        <v>60</v>
      </c>
      <c r="L941">
        <v>758208</v>
      </c>
      <c r="M941">
        <v>79</v>
      </c>
      <c r="N941">
        <v>2454</v>
      </c>
      <c r="O941">
        <v>18</v>
      </c>
      <c r="P941" t="s">
        <v>21</v>
      </c>
      <c r="Q941" t="str">
        <f>_xlfn.IFS(OR(MTA_Daily_Ridership[[#This Row],[Day Name]]="Saturday",MTA_Daily_Ridership[[#This Row],[Day Name]]="Sunday"),"Weekend",TRUE,"Weekday")</f>
        <v>Weekday</v>
      </c>
      <c r="R9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2077385</v>
      </c>
      <c r="S941" s="9">
        <f>(MTA_Daily_Ridership[[#This Row],[Subways: % of Comparable Pre-Pandemic Day]]-100)/100</f>
        <v>-0.78</v>
      </c>
      <c r="T941">
        <f>MTA_Daily_Ridership[[#This Row],[Subways: Total Estimated Ridership]]/MTA_Daily_Ridership[[#This Row],[Bridges and Tunnels: Total Traffic]]</f>
        <v>1.546117951802144</v>
      </c>
    </row>
    <row r="942" spans="1:20" x14ac:dyDescent="0.25">
      <c r="A942" s="1">
        <v>44021</v>
      </c>
      <c r="B942">
        <v>1211280</v>
      </c>
      <c r="C942">
        <v>23</v>
      </c>
      <c r="D942">
        <v>34762</v>
      </c>
      <c r="E942">
        <v>2</v>
      </c>
      <c r="F942">
        <v>65483</v>
      </c>
      <c r="G942">
        <v>21</v>
      </c>
      <c r="H942">
        <v>31913</v>
      </c>
      <c r="I942">
        <v>11</v>
      </c>
      <c r="J942">
        <v>17017</v>
      </c>
      <c r="K942">
        <v>60</v>
      </c>
      <c r="L942">
        <v>818034</v>
      </c>
      <c r="M942">
        <v>85</v>
      </c>
      <c r="N942">
        <v>2571</v>
      </c>
      <c r="O942">
        <v>19</v>
      </c>
      <c r="P942" t="s">
        <v>22</v>
      </c>
      <c r="Q942" t="str">
        <f>_xlfn.IFS(OR(MTA_Daily_Ridership[[#This Row],[Day Name]]="Saturday",MTA_Daily_Ridership[[#This Row],[Day Name]]="Sunday"),"Weekend",TRUE,"Weekday")</f>
        <v>Weekday</v>
      </c>
      <c r="R9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2181060</v>
      </c>
      <c r="S942" s="9">
        <f>(MTA_Daily_Ridership[[#This Row],[Subways: % of Comparable Pre-Pandemic Day]]-100)/100</f>
        <v>-0.77</v>
      </c>
      <c r="T942">
        <f>MTA_Daily_Ridership[[#This Row],[Subways: Total Estimated Ridership]]/MTA_Daily_Ridership[[#This Row],[Bridges and Tunnels: Total Traffic]]</f>
        <v>1.4807208502336089</v>
      </c>
    </row>
    <row r="943" spans="1:20" x14ac:dyDescent="0.25">
      <c r="A943" s="1">
        <v>44025</v>
      </c>
      <c r="B943">
        <v>1175700</v>
      </c>
      <c r="C943">
        <v>22</v>
      </c>
      <c r="D943">
        <v>33302</v>
      </c>
      <c r="E943">
        <v>2</v>
      </c>
      <c r="F943">
        <v>66384</v>
      </c>
      <c r="G943">
        <v>21</v>
      </c>
      <c r="H943">
        <v>31876</v>
      </c>
      <c r="I943">
        <v>11</v>
      </c>
      <c r="J943">
        <v>15928</v>
      </c>
      <c r="K943">
        <v>56</v>
      </c>
      <c r="L943">
        <v>756122</v>
      </c>
      <c r="M943">
        <v>79</v>
      </c>
      <c r="N943">
        <v>2504</v>
      </c>
      <c r="O943">
        <v>18</v>
      </c>
      <c r="P943" t="s">
        <v>25</v>
      </c>
      <c r="Q943" t="str">
        <f>_xlfn.IFS(OR(MTA_Daily_Ridership[[#This Row],[Day Name]]="Saturday",MTA_Daily_Ridership[[#This Row],[Day Name]]="Sunday"),"Weekend",TRUE,"Weekday")</f>
        <v>Weekday</v>
      </c>
      <c r="R9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2081816</v>
      </c>
      <c r="S943" s="9">
        <f>(MTA_Daily_Ridership[[#This Row],[Subways: % of Comparable Pre-Pandemic Day]]-100)/100</f>
        <v>-0.78</v>
      </c>
      <c r="T943">
        <f>MTA_Daily_Ridership[[#This Row],[Subways: Total Estimated Ridership]]/MTA_Daily_Ridership[[#This Row],[Bridges and Tunnels: Total Traffic]]</f>
        <v>1.5549078058831776</v>
      </c>
    </row>
    <row r="944" spans="1:20" x14ac:dyDescent="0.25">
      <c r="A944" s="1">
        <v>44026</v>
      </c>
      <c r="B944">
        <v>1241080</v>
      </c>
      <c r="C944">
        <v>24</v>
      </c>
      <c r="D944">
        <v>35391</v>
      </c>
      <c r="E944">
        <v>2</v>
      </c>
      <c r="F944">
        <v>66321</v>
      </c>
      <c r="G944">
        <v>21</v>
      </c>
      <c r="H944">
        <v>31921</v>
      </c>
      <c r="I944">
        <v>11</v>
      </c>
      <c r="J944">
        <v>17081</v>
      </c>
      <c r="K944">
        <v>60</v>
      </c>
      <c r="L944">
        <v>794837</v>
      </c>
      <c r="M944">
        <v>83</v>
      </c>
      <c r="N944">
        <v>2669</v>
      </c>
      <c r="O944">
        <v>19</v>
      </c>
      <c r="P944" t="s">
        <v>23</v>
      </c>
      <c r="Q944" t="str">
        <f>_xlfn.IFS(OR(MTA_Daily_Ridership[[#This Row],[Day Name]]="Saturday",MTA_Daily_Ridership[[#This Row],[Day Name]]="Sunday"),"Weekend",TRUE,"Weekday")</f>
        <v>Weekday</v>
      </c>
      <c r="R9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2189300</v>
      </c>
      <c r="S944" s="9">
        <f>(MTA_Daily_Ridership[[#This Row],[Subways: % of Comparable Pre-Pandemic Day]]-100)/100</f>
        <v>-0.76</v>
      </c>
      <c r="T944">
        <f>MTA_Daily_Ridership[[#This Row],[Subways: Total Estimated Ridership]]/MTA_Daily_Ridership[[#This Row],[Bridges and Tunnels: Total Traffic]]</f>
        <v>1.5614270598877507</v>
      </c>
    </row>
    <row r="945" spans="1:20" x14ac:dyDescent="0.25">
      <c r="A945" s="1">
        <v>44027</v>
      </c>
      <c r="B945">
        <v>1248413</v>
      </c>
      <c r="C945">
        <v>24</v>
      </c>
      <c r="D945">
        <v>34701</v>
      </c>
      <c r="E945">
        <v>2</v>
      </c>
      <c r="F945">
        <v>66549</v>
      </c>
      <c r="G945">
        <v>21</v>
      </c>
      <c r="H945">
        <v>32603</v>
      </c>
      <c r="I945">
        <v>12</v>
      </c>
      <c r="J945">
        <v>18149</v>
      </c>
      <c r="K945">
        <v>64</v>
      </c>
      <c r="L945">
        <v>803399</v>
      </c>
      <c r="M945">
        <v>84</v>
      </c>
      <c r="N945">
        <v>2751</v>
      </c>
      <c r="O945">
        <v>20</v>
      </c>
      <c r="P945" t="s">
        <v>21</v>
      </c>
      <c r="Q945" t="str">
        <f>_xlfn.IFS(OR(MTA_Daily_Ridership[[#This Row],[Day Name]]="Saturday",MTA_Daily_Ridership[[#This Row],[Day Name]]="Sunday"),"Weekend",TRUE,"Weekday")</f>
        <v>Weekday</v>
      </c>
      <c r="R9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2206565</v>
      </c>
      <c r="S945" s="9">
        <f>(MTA_Daily_Ridership[[#This Row],[Subways: % of Comparable Pre-Pandemic Day]]-100)/100</f>
        <v>-0.76</v>
      </c>
      <c r="T945">
        <f>MTA_Daily_Ridership[[#This Row],[Subways: Total Estimated Ridership]]/MTA_Daily_Ridership[[#This Row],[Bridges and Tunnels: Total Traffic]]</f>
        <v>1.5539140576475698</v>
      </c>
    </row>
    <row r="946" spans="1:20" x14ac:dyDescent="0.25">
      <c r="A946" s="1">
        <v>44028</v>
      </c>
      <c r="B946">
        <v>1249128</v>
      </c>
      <c r="C946">
        <v>24</v>
      </c>
      <c r="D946">
        <v>34199</v>
      </c>
      <c r="E946">
        <v>2</v>
      </c>
      <c r="F946">
        <v>66732</v>
      </c>
      <c r="G946">
        <v>21</v>
      </c>
      <c r="H946">
        <v>33258</v>
      </c>
      <c r="I946">
        <v>12</v>
      </c>
      <c r="J946">
        <v>17230</v>
      </c>
      <c r="K946">
        <v>61</v>
      </c>
      <c r="L946">
        <v>819850</v>
      </c>
      <c r="M946">
        <v>85</v>
      </c>
      <c r="N946">
        <v>2756</v>
      </c>
      <c r="O946">
        <v>20</v>
      </c>
      <c r="P946" t="s">
        <v>22</v>
      </c>
      <c r="Q946" t="str">
        <f>_xlfn.IFS(OR(MTA_Daily_Ridership[[#This Row],[Day Name]]="Saturday",MTA_Daily_Ridership[[#This Row],[Day Name]]="Sunday"),"Weekend",TRUE,"Weekday")</f>
        <v>Weekday</v>
      </c>
      <c r="R9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2223153</v>
      </c>
      <c r="S946" s="9">
        <f>(MTA_Daily_Ridership[[#This Row],[Subways: % of Comparable Pre-Pandemic Day]]-100)/100</f>
        <v>-0.76</v>
      </c>
      <c r="T946">
        <f>MTA_Daily_Ridership[[#This Row],[Subways: Total Estimated Ridership]]/MTA_Daily_Ridership[[#This Row],[Bridges and Tunnels: Total Traffic]]</f>
        <v>1.5236055375983411</v>
      </c>
    </row>
    <row r="947" spans="1:20" x14ac:dyDescent="0.25">
      <c r="A947" s="1">
        <v>44033</v>
      </c>
      <c r="B947">
        <v>1241819</v>
      </c>
      <c r="C947">
        <v>24</v>
      </c>
      <c r="D947">
        <v>32482</v>
      </c>
      <c r="E947">
        <v>2</v>
      </c>
      <c r="F947">
        <v>67594</v>
      </c>
      <c r="G947">
        <v>21</v>
      </c>
      <c r="H947">
        <v>33213</v>
      </c>
      <c r="I947">
        <v>12</v>
      </c>
      <c r="J947">
        <v>16831</v>
      </c>
      <c r="K947">
        <v>59</v>
      </c>
      <c r="L947">
        <v>792954</v>
      </c>
      <c r="M947">
        <v>82</v>
      </c>
      <c r="N947">
        <v>2725</v>
      </c>
      <c r="O947">
        <v>20</v>
      </c>
      <c r="P947" t="s">
        <v>23</v>
      </c>
      <c r="Q947" t="str">
        <f>_xlfn.IFS(OR(MTA_Daily_Ridership[[#This Row],[Day Name]]="Saturday",MTA_Daily_Ridership[[#This Row],[Day Name]]="Sunday"),"Weekend",TRUE,"Weekday")</f>
        <v>Weekday</v>
      </c>
      <c r="R9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2187618</v>
      </c>
      <c r="S947" s="9">
        <f>(MTA_Daily_Ridership[[#This Row],[Subways: % of Comparable Pre-Pandemic Day]]-100)/100</f>
        <v>-0.76</v>
      </c>
      <c r="T947">
        <f>MTA_Daily_Ridership[[#This Row],[Subways: Total Estimated Ridership]]/MTA_Daily_Ridership[[#This Row],[Bridges and Tunnels: Total Traffic]]</f>
        <v>1.5660668840815481</v>
      </c>
    </row>
    <row r="948" spans="1:20" x14ac:dyDescent="0.25">
      <c r="A948" s="1">
        <v>44034</v>
      </c>
      <c r="B948">
        <v>1233668</v>
      </c>
      <c r="C948">
        <v>23</v>
      </c>
      <c r="D948">
        <v>33863</v>
      </c>
      <c r="E948">
        <v>2</v>
      </c>
      <c r="F948">
        <v>65348</v>
      </c>
      <c r="G948">
        <v>21</v>
      </c>
      <c r="H948">
        <v>32485</v>
      </c>
      <c r="I948">
        <v>11</v>
      </c>
      <c r="J948">
        <v>17582</v>
      </c>
      <c r="K948">
        <v>62</v>
      </c>
      <c r="L948">
        <v>784013</v>
      </c>
      <c r="M948">
        <v>82</v>
      </c>
      <c r="N948">
        <v>2716</v>
      </c>
      <c r="O948">
        <v>20</v>
      </c>
      <c r="P948" t="s">
        <v>21</v>
      </c>
      <c r="Q948" t="str">
        <f>_xlfn.IFS(OR(MTA_Daily_Ridership[[#This Row],[Day Name]]="Saturday",MTA_Daily_Ridership[[#This Row],[Day Name]]="Sunday"),"Weekend",TRUE,"Weekday")</f>
        <v>Weekday</v>
      </c>
      <c r="R9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2169675</v>
      </c>
      <c r="S948" s="9">
        <f>(MTA_Daily_Ridership[[#This Row],[Subways: % of Comparable Pre-Pandemic Day]]-100)/100</f>
        <v>-0.77</v>
      </c>
      <c r="T948">
        <f>MTA_Daily_Ridership[[#This Row],[Subways: Total Estimated Ridership]]/MTA_Daily_Ridership[[#This Row],[Bridges and Tunnels: Total Traffic]]</f>
        <v>1.573530030752041</v>
      </c>
    </row>
    <row r="949" spans="1:20" x14ac:dyDescent="0.25">
      <c r="A949" s="1">
        <v>44035</v>
      </c>
      <c r="B949">
        <v>1233795</v>
      </c>
      <c r="C949">
        <v>23</v>
      </c>
      <c r="D949">
        <v>33999</v>
      </c>
      <c r="E949">
        <v>2</v>
      </c>
      <c r="F949">
        <v>65637</v>
      </c>
      <c r="G949">
        <v>21</v>
      </c>
      <c r="H949">
        <v>32975</v>
      </c>
      <c r="I949">
        <v>12</v>
      </c>
      <c r="J949">
        <v>17056</v>
      </c>
      <c r="K949">
        <v>60</v>
      </c>
      <c r="L949">
        <v>791577</v>
      </c>
      <c r="M949">
        <v>82</v>
      </c>
      <c r="N949">
        <v>2632</v>
      </c>
      <c r="O949">
        <v>19</v>
      </c>
      <c r="P949" t="s">
        <v>22</v>
      </c>
      <c r="Q949" t="str">
        <f>_xlfn.IFS(OR(MTA_Daily_Ridership[[#This Row],[Day Name]]="Saturday",MTA_Daily_Ridership[[#This Row],[Day Name]]="Sunday"),"Weekend",TRUE,"Weekday")</f>
        <v>Weekday</v>
      </c>
      <c r="R9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2177671</v>
      </c>
      <c r="S949" s="9">
        <f>(MTA_Daily_Ridership[[#This Row],[Subways: % of Comparable Pre-Pandemic Day]]-100)/100</f>
        <v>-0.77</v>
      </c>
      <c r="T949">
        <f>MTA_Daily_Ridership[[#This Row],[Subways: Total Estimated Ridership]]/MTA_Daily_Ridership[[#This Row],[Bridges and Tunnels: Total Traffic]]</f>
        <v>1.5586544328599745</v>
      </c>
    </row>
    <row r="950" spans="1:20" x14ac:dyDescent="0.25">
      <c r="A950" s="1">
        <v>44039</v>
      </c>
      <c r="B950">
        <v>1203503</v>
      </c>
      <c r="C950">
        <v>23</v>
      </c>
      <c r="D950">
        <v>32072</v>
      </c>
      <c r="E950">
        <v>2</v>
      </c>
      <c r="F950">
        <v>70114</v>
      </c>
      <c r="G950">
        <v>22</v>
      </c>
      <c r="H950">
        <v>31568</v>
      </c>
      <c r="I950">
        <v>11</v>
      </c>
      <c r="J950">
        <v>16607</v>
      </c>
      <c r="K950">
        <v>59</v>
      </c>
      <c r="L950">
        <v>793224</v>
      </c>
      <c r="M950">
        <v>83</v>
      </c>
      <c r="N950">
        <v>2626</v>
      </c>
      <c r="O950">
        <v>19</v>
      </c>
      <c r="P950" t="s">
        <v>25</v>
      </c>
      <c r="Q950" t="str">
        <f>_xlfn.IFS(OR(MTA_Daily_Ridership[[#This Row],[Day Name]]="Saturday",MTA_Daily_Ridership[[#This Row],[Day Name]]="Sunday"),"Weekend",TRUE,"Weekday")</f>
        <v>Weekday</v>
      </c>
      <c r="R9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2149714</v>
      </c>
      <c r="S950" s="9">
        <f>(MTA_Daily_Ridership[[#This Row],[Subways: % of Comparable Pre-Pandemic Day]]-100)/100</f>
        <v>-0.77</v>
      </c>
      <c r="T950">
        <f>MTA_Daily_Ridership[[#This Row],[Subways: Total Estimated Ridership]]/MTA_Daily_Ridership[[#This Row],[Bridges and Tunnels: Total Traffic]]</f>
        <v>1.51722968543564</v>
      </c>
    </row>
    <row r="951" spans="1:20" x14ac:dyDescent="0.25">
      <c r="A951" s="1">
        <v>44040</v>
      </c>
      <c r="B951">
        <v>1241770</v>
      </c>
      <c r="C951">
        <v>24</v>
      </c>
      <c r="D951">
        <v>33753</v>
      </c>
      <c r="E951">
        <v>2</v>
      </c>
      <c r="F951">
        <v>66687</v>
      </c>
      <c r="G951">
        <v>21</v>
      </c>
      <c r="H951">
        <v>31677</v>
      </c>
      <c r="I951">
        <v>11</v>
      </c>
      <c r="J951">
        <v>16892</v>
      </c>
      <c r="K951">
        <v>60</v>
      </c>
      <c r="L951">
        <v>782225</v>
      </c>
      <c r="M951">
        <v>81</v>
      </c>
      <c r="N951">
        <v>2635</v>
      </c>
      <c r="O951">
        <v>19</v>
      </c>
      <c r="P951" t="s">
        <v>23</v>
      </c>
      <c r="Q951" t="str">
        <f>_xlfn.IFS(OR(MTA_Daily_Ridership[[#This Row],[Day Name]]="Saturday",MTA_Daily_Ridership[[#This Row],[Day Name]]="Sunday"),"Weekend",TRUE,"Weekday")</f>
        <v>Weekday</v>
      </c>
      <c r="R9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2175639</v>
      </c>
      <c r="S951" s="9">
        <f>(MTA_Daily_Ridership[[#This Row],[Subways: % of Comparable Pre-Pandemic Day]]-100)/100</f>
        <v>-0.76</v>
      </c>
      <c r="T951">
        <f>MTA_Daily_Ridership[[#This Row],[Subways: Total Estimated Ridership]]/MTA_Daily_Ridership[[#This Row],[Bridges and Tunnels: Total Traffic]]</f>
        <v>1.5874844194445332</v>
      </c>
    </row>
    <row r="952" spans="1:20" x14ac:dyDescent="0.25">
      <c r="A952" s="1">
        <v>44041</v>
      </c>
      <c r="B952">
        <v>1296102</v>
      </c>
      <c r="C952">
        <v>25</v>
      </c>
      <c r="D952">
        <v>35257</v>
      </c>
      <c r="E952">
        <v>2</v>
      </c>
      <c r="F952">
        <v>69995</v>
      </c>
      <c r="G952">
        <v>22</v>
      </c>
      <c r="H952">
        <v>33733</v>
      </c>
      <c r="I952">
        <v>12</v>
      </c>
      <c r="J952">
        <v>18216</v>
      </c>
      <c r="K952">
        <v>64</v>
      </c>
      <c r="L952">
        <v>816959</v>
      </c>
      <c r="M952">
        <v>85</v>
      </c>
      <c r="N952">
        <v>2778</v>
      </c>
      <c r="O952">
        <v>20</v>
      </c>
      <c r="P952" t="s">
        <v>21</v>
      </c>
      <c r="Q952" t="str">
        <f>_xlfn.IFS(OR(MTA_Daily_Ridership[[#This Row],[Day Name]]="Saturday",MTA_Daily_Ridership[[#This Row],[Day Name]]="Sunday"),"Weekend",TRUE,"Weekday")</f>
        <v>Weekday</v>
      </c>
      <c r="R9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2273040</v>
      </c>
      <c r="S952" s="9">
        <f>(MTA_Daily_Ridership[[#This Row],[Subways: % of Comparable Pre-Pandemic Day]]-100)/100</f>
        <v>-0.75</v>
      </c>
      <c r="T952">
        <f>MTA_Daily_Ridership[[#This Row],[Subways: Total Estimated Ridership]]/MTA_Daily_Ridership[[#This Row],[Bridges and Tunnels: Total Traffic]]</f>
        <v>1.5864957727376772</v>
      </c>
    </row>
    <row r="953" spans="1:20" x14ac:dyDescent="0.25">
      <c r="A953" s="1">
        <v>44042</v>
      </c>
      <c r="B953">
        <v>1270172</v>
      </c>
      <c r="C953">
        <v>24</v>
      </c>
      <c r="D953">
        <v>33982</v>
      </c>
      <c r="E953">
        <v>2</v>
      </c>
      <c r="F953">
        <v>68958</v>
      </c>
      <c r="G953">
        <v>22</v>
      </c>
      <c r="H953">
        <v>34122</v>
      </c>
      <c r="I953">
        <v>12</v>
      </c>
      <c r="J953">
        <v>17333</v>
      </c>
      <c r="K953">
        <v>61</v>
      </c>
      <c r="L953">
        <v>820274</v>
      </c>
      <c r="M953">
        <v>85</v>
      </c>
      <c r="N953">
        <v>2746</v>
      </c>
      <c r="O953">
        <v>20</v>
      </c>
      <c r="P953" t="s">
        <v>22</v>
      </c>
      <c r="Q953" t="str">
        <f>_xlfn.IFS(OR(MTA_Daily_Ridership[[#This Row],[Day Name]]="Saturday",MTA_Daily_Ridership[[#This Row],[Day Name]]="Sunday"),"Weekend",TRUE,"Weekday")</f>
        <v>Weekday</v>
      </c>
      <c r="R9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2247587</v>
      </c>
      <c r="S953" s="9">
        <f>(MTA_Daily_Ridership[[#This Row],[Subways: % of Comparable Pre-Pandemic Day]]-100)/100</f>
        <v>-0.76</v>
      </c>
      <c r="T953">
        <f>MTA_Daily_Ridership[[#This Row],[Subways: Total Estimated Ridership]]/MTA_Daily_Ridership[[#This Row],[Bridges and Tunnels: Total Traffic]]</f>
        <v>1.548472827372317</v>
      </c>
    </row>
    <row r="954" spans="1:20" x14ac:dyDescent="0.25">
      <c r="A954" s="1">
        <v>44046</v>
      </c>
      <c r="B954">
        <v>1272996</v>
      </c>
      <c r="C954">
        <v>25</v>
      </c>
      <c r="D954">
        <v>36945</v>
      </c>
      <c r="E954">
        <v>2</v>
      </c>
      <c r="F954">
        <v>70779</v>
      </c>
      <c r="G954">
        <v>23</v>
      </c>
      <c r="H954">
        <v>32884</v>
      </c>
      <c r="I954">
        <v>12</v>
      </c>
      <c r="J954">
        <v>17594</v>
      </c>
      <c r="K954">
        <v>63</v>
      </c>
      <c r="L954">
        <v>818732</v>
      </c>
      <c r="M954">
        <v>84</v>
      </c>
      <c r="N954">
        <v>2955</v>
      </c>
      <c r="O954">
        <v>22</v>
      </c>
      <c r="P954" t="s">
        <v>25</v>
      </c>
      <c r="Q954" t="str">
        <f>_xlfn.IFS(OR(MTA_Daily_Ridership[[#This Row],[Day Name]]="Saturday",MTA_Daily_Ridership[[#This Row],[Day Name]]="Sunday"),"Weekend",TRUE,"Weekday")</f>
        <v>Weekday</v>
      </c>
      <c r="R9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2252885</v>
      </c>
      <c r="S954" s="9">
        <f>(MTA_Daily_Ridership[[#This Row],[Subways: % of Comparable Pre-Pandemic Day]]-100)/100</f>
        <v>-0.75</v>
      </c>
      <c r="T954">
        <f>MTA_Daily_Ridership[[#This Row],[Subways: Total Estimated Ridership]]/MTA_Daily_Ridership[[#This Row],[Bridges and Tunnels: Total Traffic]]</f>
        <v>1.554838457517234</v>
      </c>
    </row>
    <row r="955" spans="1:20" x14ac:dyDescent="0.25">
      <c r="A955" s="1">
        <v>44048</v>
      </c>
      <c r="B955">
        <v>1348202</v>
      </c>
      <c r="C955">
        <v>26</v>
      </c>
      <c r="D955">
        <v>38283</v>
      </c>
      <c r="E955">
        <v>2</v>
      </c>
      <c r="F955">
        <v>58005</v>
      </c>
      <c r="G955">
        <v>19</v>
      </c>
      <c r="H955">
        <v>26598</v>
      </c>
      <c r="I955">
        <v>10</v>
      </c>
      <c r="J955">
        <v>18299</v>
      </c>
      <c r="K955">
        <v>66</v>
      </c>
      <c r="L955">
        <v>847329</v>
      </c>
      <c r="M955">
        <v>87</v>
      </c>
      <c r="N955">
        <v>2824</v>
      </c>
      <c r="O955">
        <v>21</v>
      </c>
      <c r="P955" t="s">
        <v>21</v>
      </c>
      <c r="Q955" t="str">
        <f>_xlfn.IFS(OR(MTA_Daily_Ridership[[#This Row],[Day Name]]="Saturday",MTA_Daily_Ridership[[#This Row],[Day Name]]="Sunday"),"Weekend",TRUE,"Weekday")</f>
        <v>Weekday</v>
      </c>
      <c r="R9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2339540</v>
      </c>
      <c r="S955" s="9">
        <f>(MTA_Daily_Ridership[[#This Row],[Subways: % of Comparable Pre-Pandemic Day]]-100)/100</f>
        <v>-0.74</v>
      </c>
      <c r="T955">
        <f>MTA_Daily_Ridership[[#This Row],[Subways: Total Estimated Ridership]]/MTA_Daily_Ridership[[#This Row],[Bridges and Tunnels: Total Traffic]]</f>
        <v>1.5911198601723771</v>
      </c>
    </row>
    <row r="956" spans="1:20" x14ac:dyDescent="0.25">
      <c r="A956" s="1">
        <v>44049</v>
      </c>
      <c r="B956">
        <v>1334694</v>
      </c>
      <c r="C956">
        <v>26</v>
      </c>
      <c r="D956">
        <v>37059</v>
      </c>
      <c r="E956">
        <v>2</v>
      </c>
      <c r="F956">
        <v>66671</v>
      </c>
      <c r="G956">
        <v>21</v>
      </c>
      <c r="H956">
        <v>28283</v>
      </c>
      <c r="I956">
        <v>10</v>
      </c>
      <c r="J956">
        <v>19117</v>
      </c>
      <c r="K956">
        <v>68</v>
      </c>
      <c r="L956">
        <v>847497</v>
      </c>
      <c r="M956">
        <v>87</v>
      </c>
      <c r="N956">
        <v>3125</v>
      </c>
      <c r="O956">
        <v>23</v>
      </c>
      <c r="P956" t="s">
        <v>22</v>
      </c>
      <c r="Q956" t="str">
        <f>_xlfn.IFS(OR(MTA_Daily_Ridership[[#This Row],[Day Name]]="Saturday",MTA_Daily_Ridership[[#This Row],[Day Name]]="Sunday"),"Weekend",TRUE,"Weekday")</f>
        <v>Weekday</v>
      </c>
      <c r="R9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2336446</v>
      </c>
      <c r="S956" s="9">
        <f>(MTA_Daily_Ridership[[#This Row],[Subways: % of Comparable Pre-Pandemic Day]]-100)/100</f>
        <v>-0.74</v>
      </c>
      <c r="T956">
        <f>MTA_Daily_Ridership[[#This Row],[Subways: Total Estimated Ridership]]/MTA_Daily_Ridership[[#This Row],[Bridges and Tunnels: Total Traffic]]</f>
        <v>1.5748657517371742</v>
      </c>
    </row>
    <row r="957" spans="1:20" x14ac:dyDescent="0.25">
      <c r="A957" s="1">
        <v>44050</v>
      </c>
      <c r="B957">
        <v>1283894</v>
      </c>
      <c r="C957">
        <v>25</v>
      </c>
      <c r="D957">
        <v>32170</v>
      </c>
      <c r="E957">
        <v>2</v>
      </c>
      <c r="F957">
        <v>65969</v>
      </c>
      <c r="G957">
        <v>21</v>
      </c>
      <c r="H957">
        <v>32882</v>
      </c>
      <c r="I957">
        <v>12</v>
      </c>
      <c r="J957">
        <v>17502</v>
      </c>
      <c r="K957">
        <v>63</v>
      </c>
      <c r="L957">
        <v>844096</v>
      </c>
      <c r="M957">
        <v>87</v>
      </c>
      <c r="N957">
        <v>2741</v>
      </c>
      <c r="O957">
        <v>20</v>
      </c>
      <c r="P957" t="s">
        <v>24</v>
      </c>
      <c r="Q957" t="str">
        <f>_xlfn.IFS(OR(MTA_Daily_Ridership[[#This Row],[Day Name]]="Saturday",MTA_Daily_Ridership[[#This Row],[Day Name]]="Sunday"),"Weekend",TRUE,"Weekday")</f>
        <v>Weekday</v>
      </c>
      <c r="R9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2279254</v>
      </c>
      <c r="S957" s="9">
        <f>(MTA_Daily_Ridership[[#This Row],[Subways: % of Comparable Pre-Pandemic Day]]-100)/100</f>
        <v>-0.75</v>
      </c>
      <c r="T957">
        <f>MTA_Daily_Ridership[[#This Row],[Subways: Total Estimated Ridership]]/MTA_Daily_Ridership[[#This Row],[Bridges and Tunnels: Total Traffic]]</f>
        <v>1.5210284138297065</v>
      </c>
    </row>
    <row r="958" spans="1:20" x14ac:dyDescent="0.25">
      <c r="A958" s="1">
        <v>44053</v>
      </c>
      <c r="B958">
        <v>1275268</v>
      </c>
      <c r="C958">
        <v>25</v>
      </c>
      <c r="D958">
        <v>34883</v>
      </c>
      <c r="E958">
        <v>2</v>
      </c>
      <c r="F958">
        <v>73548</v>
      </c>
      <c r="G958">
        <v>24</v>
      </c>
      <c r="H958">
        <v>33500</v>
      </c>
      <c r="I958">
        <v>12</v>
      </c>
      <c r="J958">
        <v>18178</v>
      </c>
      <c r="K958">
        <v>65</v>
      </c>
      <c r="L958">
        <v>826000</v>
      </c>
      <c r="M958">
        <v>85</v>
      </c>
      <c r="N958">
        <v>2995</v>
      </c>
      <c r="O958">
        <v>22</v>
      </c>
      <c r="P958" t="s">
        <v>25</v>
      </c>
      <c r="Q958" t="str">
        <f>_xlfn.IFS(OR(MTA_Daily_Ridership[[#This Row],[Day Name]]="Saturday",MTA_Daily_Ridership[[#This Row],[Day Name]]="Sunday"),"Weekend",TRUE,"Weekday")</f>
        <v>Weekday</v>
      </c>
      <c r="R9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2264372</v>
      </c>
      <c r="S958" s="9">
        <f>(MTA_Daily_Ridership[[#This Row],[Subways: % of Comparable Pre-Pandemic Day]]-100)/100</f>
        <v>-0.75</v>
      </c>
      <c r="T958">
        <f>MTA_Daily_Ridership[[#This Row],[Subways: Total Estimated Ridership]]/MTA_Daily_Ridership[[#This Row],[Bridges and Tunnels: Total Traffic]]</f>
        <v>1.5439079903147699</v>
      </c>
    </row>
    <row r="959" spans="1:20" x14ac:dyDescent="0.25">
      <c r="A959" s="1">
        <v>44054</v>
      </c>
      <c r="B959">
        <v>1319814</v>
      </c>
      <c r="C959">
        <v>26</v>
      </c>
      <c r="D959">
        <v>36426</v>
      </c>
      <c r="E959">
        <v>2</v>
      </c>
      <c r="F959">
        <v>72436</v>
      </c>
      <c r="G959">
        <v>23</v>
      </c>
      <c r="H959">
        <v>33509</v>
      </c>
      <c r="I959">
        <v>12</v>
      </c>
      <c r="J959">
        <v>18546</v>
      </c>
      <c r="K959">
        <v>66</v>
      </c>
      <c r="L959">
        <v>821975</v>
      </c>
      <c r="M959">
        <v>85</v>
      </c>
      <c r="N959">
        <v>3164</v>
      </c>
      <c r="O959">
        <v>24</v>
      </c>
      <c r="P959" t="s">
        <v>23</v>
      </c>
      <c r="Q959" t="str">
        <f>_xlfn.IFS(OR(MTA_Daily_Ridership[[#This Row],[Day Name]]="Saturday",MTA_Daily_Ridership[[#This Row],[Day Name]]="Sunday"),"Weekend",TRUE,"Weekday")</f>
        <v>Weekday</v>
      </c>
      <c r="R9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2305870</v>
      </c>
      <c r="S959" s="9">
        <f>(MTA_Daily_Ridership[[#This Row],[Subways: % of Comparable Pre-Pandemic Day]]-100)/100</f>
        <v>-0.74</v>
      </c>
      <c r="T959">
        <f>MTA_Daily_Ridership[[#This Row],[Subways: Total Estimated Ridership]]/MTA_Daily_Ridership[[#This Row],[Bridges and Tunnels: Total Traffic]]</f>
        <v>1.6056619726877339</v>
      </c>
    </row>
    <row r="960" spans="1:20" x14ac:dyDescent="0.25">
      <c r="A960" s="1">
        <v>44055</v>
      </c>
      <c r="B960">
        <v>1298963</v>
      </c>
      <c r="C960">
        <v>25</v>
      </c>
      <c r="D960">
        <v>36053</v>
      </c>
      <c r="E960">
        <v>2</v>
      </c>
      <c r="F960">
        <v>68345</v>
      </c>
      <c r="G960">
        <v>22</v>
      </c>
      <c r="H960">
        <v>33736</v>
      </c>
      <c r="I960">
        <v>12</v>
      </c>
      <c r="J960">
        <v>19346</v>
      </c>
      <c r="K960">
        <v>69</v>
      </c>
      <c r="L960">
        <v>800864</v>
      </c>
      <c r="M960">
        <v>82</v>
      </c>
      <c r="N960">
        <v>3124</v>
      </c>
      <c r="O960">
        <v>23</v>
      </c>
      <c r="P960" t="s">
        <v>21</v>
      </c>
      <c r="Q960" t="str">
        <f>_xlfn.IFS(OR(MTA_Daily_Ridership[[#This Row],[Day Name]]="Saturday",MTA_Daily_Ridership[[#This Row],[Day Name]]="Sunday"),"Weekend",TRUE,"Weekday")</f>
        <v>Weekday</v>
      </c>
      <c r="R9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2260431</v>
      </c>
      <c r="S960" s="9">
        <f>(MTA_Daily_Ridership[[#This Row],[Subways: % of Comparable Pre-Pandemic Day]]-100)/100</f>
        <v>-0.75</v>
      </c>
      <c r="T960">
        <f>MTA_Daily_Ridership[[#This Row],[Subways: Total Estimated Ridership]]/MTA_Daily_Ridership[[#This Row],[Bridges and Tunnels: Total Traffic]]</f>
        <v>1.6219520417948616</v>
      </c>
    </row>
    <row r="961" spans="1:20" x14ac:dyDescent="0.25">
      <c r="A961" s="1">
        <v>44056</v>
      </c>
      <c r="B961">
        <v>1291277</v>
      </c>
      <c r="C961">
        <v>25</v>
      </c>
      <c r="D961">
        <v>34723</v>
      </c>
      <c r="E961">
        <v>2</v>
      </c>
      <c r="F961">
        <v>69223</v>
      </c>
      <c r="G961">
        <v>22</v>
      </c>
      <c r="H961">
        <v>33822</v>
      </c>
      <c r="I961">
        <v>12</v>
      </c>
      <c r="J961">
        <v>18608</v>
      </c>
      <c r="K961">
        <v>67</v>
      </c>
      <c r="L961">
        <v>819018</v>
      </c>
      <c r="M961">
        <v>84</v>
      </c>
      <c r="N961">
        <v>2971</v>
      </c>
      <c r="O961">
        <v>22</v>
      </c>
      <c r="P961" t="s">
        <v>22</v>
      </c>
      <c r="Q961" t="str">
        <f>_xlfn.IFS(OR(MTA_Daily_Ridership[[#This Row],[Day Name]]="Saturday",MTA_Daily_Ridership[[#This Row],[Day Name]]="Sunday"),"Weekend",TRUE,"Weekday")</f>
        <v>Weekday</v>
      </c>
      <c r="R9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2269642</v>
      </c>
      <c r="S961" s="9">
        <f>(MTA_Daily_Ridership[[#This Row],[Subways: % of Comparable Pre-Pandemic Day]]-100)/100</f>
        <v>-0.75</v>
      </c>
      <c r="T961">
        <f>MTA_Daily_Ridership[[#This Row],[Subways: Total Estimated Ridership]]/MTA_Daily_Ridership[[#This Row],[Bridges and Tunnels: Total Traffic]]</f>
        <v>1.5766161427465575</v>
      </c>
    </row>
    <row r="962" spans="1:20" x14ac:dyDescent="0.25">
      <c r="A962" s="1">
        <v>44057</v>
      </c>
      <c r="B962">
        <v>1355786</v>
      </c>
      <c r="C962">
        <v>26</v>
      </c>
      <c r="D962">
        <v>32713</v>
      </c>
      <c r="E962">
        <v>2</v>
      </c>
      <c r="F962">
        <v>72916</v>
      </c>
      <c r="G962">
        <v>23</v>
      </c>
      <c r="H962">
        <v>39342</v>
      </c>
      <c r="I962">
        <v>14</v>
      </c>
      <c r="J962">
        <v>18113</v>
      </c>
      <c r="K962">
        <v>65</v>
      </c>
      <c r="L962">
        <v>893657</v>
      </c>
      <c r="M962">
        <v>92</v>
      </c>
      <c r="N962">
        <v>3012</v>
      </c>
      <c r="O962">
        <v>23</v>
      </c>
      <c r="P962" t="s">
        <v>24</v>
      </c>
      <c r="Q962" t="str">
        <f>_xlfn.IFS(OR(MTA_Daily_Ridership[[#This Row],[Day Name]]="Saturday",MTA_Daily_Ridership[[#This Row],[Day Name]]="Sunday"),"Weekend",TRUE,"Weekday")</f>
        <v>Weekday</v>
      </c>
      <c r="R9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2415539</v>
      </c>
      <c r="S962" s="9">
        <f>(MTA_Daily_Ridership[[#This Row],[Subways: % of Comparable Pre-Pandemic Day]]-100)/100</f>
        <v>-0.74</v>
      </c>
      <c r="T962">
        <f>MTA_Daily_Ridership[[#This Row],[Subways: Total Estimated Ridership]]/MTA_Daily_Ridership[[#This Row],[Bridges and Tunnels: Total Traffic]]</f>
        <v>1.5171212221243722</v>
      </c>
    </row>
    <row r="963" spans="1:20" x14ac:dyDescent="0.25">
      <c r="A963" s="1">
        <v>44060</v>
      </c>
      <c r="B963">
        <v>1304485</v>
      </c>
      <c r="C963">
        <v>25</v>
      </c>
      <c r="D963">
        <v>34768</v>
      </c>
      <c r="E963">
        <v>2</v>
      </c>
      <c r="F963">
        <v>74453</v>
      </c>
      <c r="G963">
        <v>24</v>
      </c>
      <c r="H963">
        <v>35362</v>
      </c>
      <c r="I963">
        <v>13</v>
      </c>
      <c r="J963">
        <v>17377</v>
      </c>
      <c r="K963">
        <v>62</v>
      </c>
      <c r="L963">
        <v>806108</v>
      </c>
      <c r="M963">
        <v>83</v>
      </c>
      <c r="N963">
        <v>3058</v>
      </c>
      <c r="O963">
        <v>23</v>
      </c>
      <c r="P963" t="s">
        <v>25</v>
      </c>
      <c r="Q963" t="str">
        <f>_xlfn.IFS(OR(MTA_Daily_Ridership[[#This Row],[Day Name]]="Saturday",MTA_Daily_Ridership[[#This Row],[Day Name]]="Sunday"),"Weekend",TRUE,"Weekday")</f>
        <v>Weekday</v>
      </c>
      <c r="R9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2275611</v>
      </c>
      <c r="S963" s="9">
        <f>(MTA_Daily_Ridership[[#This Row],[Subways: % of Comparable Pre-Pandemic Day]]-100)/100</f>
        <v>-0.75</v>
      </c>
      <c r="T963">
        <f>MTA_Daily_Ridership[[#This Row],[Subways: Total Estimated Ridership]]/MTA_Daily_Ridership[[#This Row],[Bridges and Tunnels: Total Traffic]]</f>
        <v>1.6182509043453235</v>
      </c>
    </row>
    <row r="964" spans="1:20" x14ac:dyDescent="0.25">
      <c r="A964" s="1">
        <v>44061</v>
      </c>
      <c r="B964">
        <v>1369617</v>
      </c>
      <c r="C964">
        <v>27</v>
      </c>
      <c r="D964">
        <v>36646</v>
      </c>
      <c r="E964">
        <v>2</v>
      </c>
      <c r="F964">
        <v>74213</v>
      </c>
      <c r="G964">
        <v>24</v>
      </c>
      <c r="H964">
        <v>34361</v>
      </c>
      <c r="I964">
        <v>13</v>
      </c>
      <c r="J964">
        <v>19274</v>
      </c>
      <c r="K964">
        <v>69</v>
      </c>
      <c r="L964">
        <v>838007</v>
      </c>
      <c r="M964">
        <v>86</v>
      </c>
      <c r="N964">
        <v>2951</v>
      </c>
      <c r="O964">
        <v>22</v>
      </c>
      <c r="P964" t="s">
        <v>23</v>
      </c>
      <c r="Q964" t="str">
        <f>_xlfn.IFS(OR(MTA_Daily_Ridership[[#This Row],[Day Name]]="Saturday",MTA_Daily_Ridership[[#This Row],[Day Name]]="Sunday"),"Weekend",TRUE,"Weekday")</f>
        <v>Weekday</v>
      </c>
      <c r="R9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2375069</v>
      </c>
      <c r="S964" s="9">
        <f>(MTA_Daily_Ridership[[#This Row],[Subways: % of Comparable Pre-Pandemic Day]]-100)/100</f>
        <v>-0.73</v>
      </c>
      <c r="T964">
        <f>MTA_Daily_Ridership[[#This Row],[Subways: Total Estimated Ridership]]/MTA_Daily_Ridership[[#This Row],[Bridges and Tunnels: Total Traffic]]</f>
        <v>1.6343741758720391</v>
      </c>
    </row>
    <row r="965" spans="1:20" x14ac:dyDescent="0.25">
      <c r="A965" s="1">
        <v>44062</v>
      </c>
      <c r="B965">
        <v>1292148</v>
      </c>
      <c r="C965">
        <v>25</v>
      </c>
      <c r="D965">
        <v>34181</v>
      </c>
      <c r="E965">
        <v>2</v>
      </c>
      <c r="F965">
        <v>70104</v>
      </c>
      <c r="G965">
        <v>22</v>
      </c>
      <c r="H965">
        <v>34377</v>
      </c>
      <c r="I965">
        <v>13</v>
      </c>
      <c r="J965">
        <v>19915</v>
      </c>
      <c r="K965">
        <v>71</v>
      </c>
      <c r="L965">
        <v>816805</v>
      </c>
      <c r="M965">
        <v>84</v>
      </c>
      <c r="N965">
        <v>2783</v>
      </c>
      <c r="O965">
        <v>21</v>
      </c>
      <c r="P965" t="s">
        <v>21</v>
      </c>
      <c r="Q965" t="str">
        <f>_xlfn.IFS(OR(MTA_Daily_Ridership[[#This Row],[Day Name]]="Saturday",MTA_Daily_Ridership[[#This Row],[Day Name]]="Sunday"),"Weekend",TRUE,"Weekday")</f>
        <v>Weekday</v>
      </c>
      <c r="R9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2270313</v>
      </c>
      <c r="S965" s="9">
        <f>(MTA_Daily_Ridership[[#This Row],[Subways: % of Comparable Pre-Pandemic Day]]-100)/100</f>
        <v>-0.75</v>
      </c>
      <c r="T965">
        <f>MTA_Daily_Ridership[[#This Row],[Subways: Total Estimated Ridership]]/MTA_Daily_Ridership[[#This Row],[Bridges and Tunnels: Total Traffic]]</f>
        <v>1.5819540771665208</v>
      </c>
    </row>
    <row r="966" spans="1:20" x14ac:dyDescent="0.25">
      <c r="A966" s="1">
        <v>44063</v>
      </c>
      <c r="B966">
        <v>1410489</v>
      </c>
      <c r="C966">
        <v>27</v>
      </c>
      <c r="D966">
        <v>35059</v>
      </c>
      <c r="E966">
        <v>2</v>
      </c>
      <c r="F966">
        <v>75643</v>
      </c>
      <c r="G966">
        <v>24</v>
      </c>
      <c r="H966">
        <v>37078</v>
      </c>
      <c r="I966">
        <v>14</v>
      </c>
      <c r="J966">
        <v>19344</v>
      </c>
      <c r="K966">
        <v>69</v>
      </c>
      <c r="L966">
        <v>889781</v>
      </c>
      <c r="M966">
        <v>92</v>
      </c>
      <c r="N966">
        <v>2960</v>
      </c>
      <c r="O966">
        <v>22</v>
      </c>
      <c r="P966" t="s">
        <v>22</v>
      </c>
      <c r="Q966" t="str">
        <f>_xlfn.IFS(OR(MTA_Daily_Ridership[[#This Row],[Day Name]]="Saturday",MTA_Daily_Ridership[[#This Row],[Day Name]]="Sunday"),"Weekend",TRUE,"Weekday")</f>
        <v>Weekday</v>
      </c>
      <c r="R9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2470354</v>
      </c>
      <c r="S966" s="9">
        <f>(MTA_Daily_Ridership[[#This Row],[Subways: % of Comparable Pre-Pandemic Day]]-100)/100</f>
        <v>-0.73</v>
      </c>
      <c r="T966">
        <f>MTA_Daily_Ridership[[#This Row],[Subways: Total Estimated Ridership]]/MTA_Daily_Ridership[[#This Row],[Bridges and Tunnels: Total Traffic]]</f>
        <v>1.5852091694473134</v>
      </c>
    </row>
    <row r="967" spans="1:20" x14ac:dyDescent="0.25">
      <c r="A967" s="1">
        <v>44064</v>
      </c>
      <c r="B967">
        <v>1387463</v>
      </c>
      <c r="C967">
        <v>27</v>
      </c>
      <c r="D967">
        <v>31342</v>
      </c>
      <c r="E967">
        <v>2</v>
      </c>
      <c r="F967">
        <v>76062</v>
      </c>
      <c r="G967">
        <v>24</v>
      </c>
      <c r="H967">
        <v>41110</v>
      </c>
      <c r="I967">
        <v>15</v>
      </c>
      <c r="J967">
        <v>19035</v>
      </c>
      <c r="K967">
        <v>68</v>
      </c>
      <c r="L967">
        <v>909773</v>
      </c>
      <c r="M967">
        <v>94</v>
      </c>
      <c r="N967">
        <v>2769</v>
      </c>
      <c r="O967">
        <v>21</v>
      </c>
      <c r="P967" t="s">
        <v>24</v>
      </c>
      <c r="Q967" t="str">
        <f>_xlfn.IFS(OR(MTA_Daily_Ridership[[#This Row],[Day Name]]="Saturday",MTA_Daily_Ridership[[#This Row],[Day Name]]="Sunday"),"Weekend",TRUE,"Weekday")</f>
        <v>Weekday</v>
      </c>
      <c r="R9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2467554</v>
      </c>
      <c r="S967" s="9">
        <f>(MTA_Daily_Ridership[[#This Row],[Subways: % of Comparable Pre-Pandemic Day]]-100)/100</f>
        <v>-0.73</v>
      </c>
      <c r="T967">
        <f>MTA_Daily_Ridership[[#This Row],[Subways: Total Estimated Ridership]]/MTA_Daily_Ridership[[#This Row],[Bridges and Tunnels: Total Traffic]]</f>
        <v>1.5250650436977136</v>
      </c>
    </row>
    <row r="968" spans="1:20" x14ac:dyDescent="0.25">
      <c r="A968" s="1">
        <v>44067</v>
      </c>
      <c r="B968">
        <v>1307345</v>
      </c>
      <c r="C968">
        <v>25</v>
      </c>
      <c r="D968">
        <v>34021</v>
      </c>
      <c r="E968">
        <v>2</v>
      </c>
      <c r="F968">
        <v>75145</v>
      </c>
      <c r="G968">
        <v>24</v>
      </c>
      <c r="H968">
        <v>35904</v>
      </c>
      <c r="I968">
        <v>13</v>
      </c>
      <c r="J968">
        <v>17643</v>
      </c>
      <c r="K968">
        <v>63</v>
      </c>
      <c r="L968">
        <v>815664</v>
      </c>
      <c r="M968">
        <v>84</v>
      </c>
      <c r="N968">
        <v>2756</v>
      </c>
      <c r="O968">
        <v>21</v>
      </c>
      <c r="P968" t="s">
        <v>25</v>
      </c>
      <c r="Q968" t="str">
        <f>_xlfn.IFS(OR(MTA_Daily_Ridership[[#This Row],[Day Name]]="Saturday",MTA_Daily_Ridership[[#This Row],[Day Name]]="Sunday"),"Weekend",TRUE,"Weekday")</f>
        <v>Weekday</v>
      </c>
      <c r="R9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2288478</v>
      </c>
      <c r="S968" s="9">
        <f>(MTA_Daily_Ridership[[#This Row],[Subways: % of Comparable Pre-Pandemic Day]]-100)/100</f>
        <v>-0.75</v>
      </c>
      <c r="T968">
        <f>MTA_Daily_Ridership[[#This Row],[Subways: Total Estimated Ridership]]/MTA_Daily_Ridership[[#This Row],[Bridges and Tunnels: Total Traffic]]</f>
        <v>1.6027984562270738</v>
      </c>
    </row>
    <row r="969" spans="1:20" x14ac:dyDescent="0.25">
      <c r="A969" s="1">
        <v>44068</v>
      </c>
      <c r="B969">
        <v>1346490</v>
      </c>
      <c r="C969">
        <v>26</v>
      </c>
      <c r="D969">
        <v>34993</v>
      </c>
      <c r="E969">
        <v>2</v>
      </c>
      <c r="F969">
        <v>73331</v>
      </c>
      <c r="G969">
        <v>23</v>
      </c>
      <c r="H969">
        <v>35689</v>
      </c>
      <c r="I969">
        <v>13</v>
      </c>
      <c r="J969">
        <v>18682</v>
      </c>
      <c r="K969">
        <v>67</v>
      </c>
      <c r="L969">
        <v>821596</v>
      </c>
      <c r="M969">
        <v>85</v>
      </c>
      <c r="N969">
        <v>2845</v>
      </c>
      <c r="O969">
        <v>21</v>
      </c>
      <c r="P969" t="s">
        <v>23</v>
      </c>
      <c r="Q969" t="str">
        <f>_xlfn.IFS(OR(MTA_Daily_Ridership[[#This Row],[Day Name]]="Saturday",MTA_Daily_Ridership[[#This Row],[Day Name]]="Sunday"),"Weekend",TRUE,"Weekday")</f>
        <v>Weekday</v>
      </c>
      <c r="R9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2333626</v>
      </c>
      <c r="S969" s="9">
        <f>(MTA_Daily_Ridership[[#This Row],[Subways: % of Comparable Pre-Pandemic Day]]-100)/100</f>
        <v>-0.74</v>
      </c>
      <c r="T969">
        <f>MTA_Daily_Ridership[[#This Row],[Subways: Total Estimated Ridership]]/MTA_Daily_Ridership[[#This Row],[Bridges and Tunnels: Total Traffic]]</f>
        <v>1.6388711726931484</v>
      </c>
    </row>
    <row r="970" spans="1:20" x14ac:dyDescent="0.25">
      <c r="A970" s="1">
        <v>44069</v>
      </c>
      <c r="B970">
        <v>1407639</v>
      </c>
      <c r="C970">
        <v>27</v>
      </c>
      <c r="D970">
        <v>35975</v>
      </c>
      <c r="E970">
        <v>2</v>
      </c>
      <c r="F970">
        <v>76583</v>
      </c>
      <c r="G970">
        <v>24</v>
      </c>
      <c r="H970">
        <v>36621</v>
      </c>
      <c r="I970">
        <v>13</v>
      </c>
      <c r="J970">
        <v>20659</v>
      </c>
      <c r="K970">
        <v>74</v>
      </c>
      <c r="L970">
        <v>859624</v>
      </c>
      <c r="M970">
        <v>88</v>
      </c>
      <c r="N970">
        <v>3012</v>
      </c>
      <c r="O970">
        <v>23</v>
      </c>
      <c r="P970" t="s">
        <v>21</v>
      </c>
      <c r="Q970" t="str">
        <f>_xlfn.IFS(OR(MTA_Daily_Ridership[[#This Row],[Day Name]]="Saturday",MTA_Daily_Ridership[[#This Row],[Day Name]]="Sunday"),"Weekend",TRUE,"Weekday")</f>
        <v>Weekday</v>
      </c>
      <c r="R9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2440113</v>
      </c>
      <c r="S970" s="9">
        <f>(MTA_Daily_Ridership[[#This Row],[Subways: % of Comparable Pre-Pandemic Day]]-100)/100</f>
        <v>-0.73</v>
      </c>
      <c r="T970">
        <f>MTA_Daily_Ridership[[#This Row],[Subways: Total Estimated Ridership]]/MTA_Daily_Ridership[[#This Row],[Bridges and Tunnels: Total Traffic]]</f>
        <v>1.6375054675067238</v>
      </c>
    </row>
    <row r="971" spans="1:20" x14ac:dyDescent="0.25">
      <c r="A971" s="1">
        <v>44070</v>
      </c>
      <c r="B971">
        <v>1358272</v>
      </c>
      <c r="C971">
        <v>26</v>
      </c>
      <c r="D971">
        <v>33969</v>
      </c>
      <c r="E971">
        <v>2</v>
      </c>
      <c r="F971">
        <v>73060</v>
      </c>
      <c r="G971">
        <v>23</v>
      </c>
      <c r="H971">
        <v>35551</v>
      </c>
      <c r="I971">
        <v>13</v>
      </c>
      <c r="J971">
        <v>19271</v>
      </c>
      <c r="K971">
        <v>69</v>
      </c>
      <c r="L971">
        <v>847284</v>
      </c>
      <c r="M971">
        <v>87</v>
      </c>
      <c r="N971">
        <v>2856</v>
      </c>
      <c r="O971">
        <v>21</v>
      </c>
      <c r="P971" t="s">
        <v>22</v>
      </c>
      <c r="Q971" t="str">
        <f>_xlfn.IFS(OR(MTA_Daily_Ridership[[#This Row],[Day Name]]="Saturday",MTA_Daily_Ridership[[#This Row],[Day Name]]="Sunday"),"Weekend",TRUE,"Weekday")</f>
        <v>Weekday</v>
      </c>
      <c r="R9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2370263</v>
      </c>
      <c r="S971" s="9">
        <f>(MTA_Daily_Ridership[[#This Row],[Subways: % of Comparable Pre-Pandemic Day]]-100)/100</f>
        <v>-0.74</v>
      </c>
      <c r="T971">
        <f>MTA_Daily_Ridership[[#This Row],[Subways: Total Estimated Ridership]]/MTA_Daily_Ridership[[#This Row],[Bridges and Tunnels: Total Traffic]]</f>
        <v>1.603089400956468</v>
      </c>
    </row>
    <row r="972" spans="1:20" x14ac:dyDescent="0.25">
      <c r="A972" s="1">
        <v>44071</v>
      </c>
      <c r="B972">
        <v>1388583</v>
      </c>
      <c r="C972">
        <v>27</v>
      </c>
      <c r="D972">
        <v>31956</v>
      </c>
      <c r="E972">
        <v>2</v>
      </c>
      <c r="F972">
        <v>76114</v>
      </c>
      <c r="G972">
        <v>24</v>
      </c>
      <c r="H972">
        <v>41222</v>
      </c>
      <c r="I972">
        <v>15</v>
      </c>
      <c r="J972">
        <v>18845</v>
      </c>
      <c r="K972">
        <v>67</v>
      </c>
      <c r="L972">
        <v>899891</v>
      </c>
      <c r="M972">
        <v>93</v>
      </c>
      <c r="N972">
        <v>2716</v>
      </c>
      <c r="O972">
        <v>20</v>
      </c>
      <c r="P972" t="s">
        <v>24</v>
      </c>
      <c r="Q972" t="str">
        <f>_xlfn.IFS(OR(MTA_Daily_Ridership[[#This Row],[Day Name]]="Saturday",MTA_Daily_Ridership[[#This Row],[Day Name]]="Sunday"),"Weekend",TRUE,"Weekday")</f>
        <v>Weekday</v>
      </c>
      <c r="R9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2459327</v>
      </c>
      <c r="S972" s="9">
        <f>(MTA_Daily_Ridership[[#This Row],[Subways: % of Comparable Pre-Pandemic Day]]-100)/100</f>
        <v>-0.73</v>
      </c>
      <c r="T972">
        <f>MTA_Daily_Ridership[[#This Row],[Subways: Total Estimated Ridership]]/MTA_Daily_Ridership[[#This Row],[Bridges and Tunnels: Total Traffic]]</f>
        <v>1.543056881333406</v>
      </c>
    </row>
    <row r="973" spans="1:20" x14ac:dyDescent="0.25">
      <c r="A973" s="1">
        <v>44074</v>
      </c>
      <c r="B973">
        <v>1397264</v>
      </c>
      <c r="C973">
        <v>27</v>
      </c>
      <c r="D973">
        <v>787291</v>
      </c>
      <c r="E973">
        <v>39</v>
      </c>
      <c r="F973">
        <v>78122</v>
      </c>
      <c r="G973">
        <v>25</v>
      </c>
      <c r="H973">
        <v>37727</v>
      </c>
      <c r="I973">
        <v>14</v>
      </c>
      <c r="J973">
        <v>18185</v>
      </c>
      <c r="K973">
        <v>65</v>
      </c>
      <c r="L973">
        <v>817543</v>
      </c>
      <c r="M973">
        <v>84</v>
      </c>
      <c r="N973">
        <v>3184</v>
      </c>
      <c r="O973">
        <v>24</v>
      </c>
      <c r="P973" t="s">
        <v>25</v>
      </c>
      <c r="Q973" t="str">
        <f>_xlfn.IFS(OR(MTA_Daily_Ridership[[#This Row],[Day Name]]="Saturday",MTA_Daily_Ridership[[#This Row],[Day Name]]="Sunday"),"Weekend",TRUE,"Weekday")</f>
        <v>Weekday</v>
      </c>
      <c r="R9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3139316</v>
      </c>
      <c r="S973" s="9">
        <f>(MTA_Daily_Ridership[[#This Row],[Subways: % of Comparable Pre-Pandemic Day]]-100)/100</f>
        <v>-0.73</v>
      </c>
      <c r="T973">
        <f>MTA_Daily_Ridership[[#This Row],[Subways: Total Estimated Ridership]]/MTA_Daily_Ridership[[#This Row],[Bridges and Tunnels: Total Traffic]]</f>
        <v>1.709101539613207</v>
      </c>
    </row>
    <row r="974" spans="1:20" x14ac:dyDescent="0.25">
      <c r="A974" s="1">
        <v>44075</v>
      </c>
      <c r="B974">
        <v>1469274</v>
      </c>
      <c r="C974">
        <v>25</v>
      </c>
      <c r="D974">
        <v>947758</v>
      </c>
      <c r="E974">
        <v>41</v>
      </c>
      <c r="F974">
        <v>76483</v>
      </c>
      <c r="G974">
        <v>23</v>
      </c>
      <c r="H974">
        <v>36035</v>
      </c>
      <c r="I974">
        <v>12</v>
      </c>
      <c r="J974">
        <v>18929</v>
      </c>
      <c r="K974">
        <v>64</v>
      </c>
      <c r="L974">
        <v>809684</v>
      </c>
      <c r="M974">
        <v>85</v>
      </c>
      <c r="N974">
        <v>3217</v>
      </c>
      <c r="O974">
        <v>19</v>
      </c>
      <c r="P974" t="s">
        <v>23</v>
      </c>
      <c r="Q974" t="str">
        <f>_xlfn.IFS(OR(MTA_Daily_Ridership[[#This Row],[Day Name]]="Saturday",MTA_Daily_Ridership[[#This Row],[Day Name]]="Sunday"),"Weekend",TRUE,"Weekday")</f>
        <v>Weekday</v>
      </c>
      <c r="R9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3361380</v>
      </c>
      <c r="S974" s="9">
        <f>(MTA_Daily_Ridership[[#This Row],[Subways: % of Comparable Pre-Pandemic Day]]-100)/100</f>
        <v>-0.75</v>
      </c>
      <c r="T974">
        <f>MTA_Daily_Ridership[[#This Row],[Subways: Total Estimated Ridership]]/MTA_Daily_Ridership[[#This Row],[Bridges and Tunnels: Total Traffic]]</f>
        <v>1.8146264468607507</v>
      </c>
    </row>
    <row r="975" spans="1:20" x14ac:dyDescent="0.25">
      <c r="A975" s="1">
        <v>44076</v>
      </c>
      <c r="B975">
        <v>1487969</v>
      </c>
      <c r="C975">
        <v>26</v>
      </c>
      <c r="D975">
        <v>972213</v>
      </c>
      <c r="E975">
        <v>42</v>
      </c>
      <c r="F975">
        <v>77585</v>
      </c>
      <c r="G975">
        <v>24</v>
      </c>
      <c r="H975">
        <v>36159</v>
      </c>
      <c r="I975">
        <v>13</v>
      </c>
      <c r="J975">
        <v>19990</v>
      </c>
      <c r="K975">
        <v>67</v>
      </c>
      <c r="L975">
        <v>810144</v>
      </c>
      <c r="M975">
        <v>85</v>
      </c>
      <c r="N975">
        <v>3192</v>
      </c>
      <c r="O975">
        <v>19</v>
      </c>
      <c r="P975" t="s">
        <v>21</v>
      </c>
      <c r="Q975" t="str">
        <f>_xlfn.IFS(OR(MTA_Daily_Ridership[[#This Row],[Day Name]]="Saturday",MTA_Daily_Ridership[[#This Row],[Day Name]]="Sunday"),"Weekend",TRUE,"Weekday")</f>
        <v>Weekday</v>
      </c>
      <c r="R9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3407252</v>
      </c>
      <c r="S975" s="9">
        <f>(MTA_Daily_Ridership[[#This Row],[Subways: % of Comparable Pre-Pandemic Day]]-100)/100</f>
        <v>-0.74</v>
      </c>
      <c r="T975">
        <f>MTA_Daily_Ridership[[#This Row],[Subways: Total Estimated Ridership]]/MTA_Daily_Ridership[[#This Row],[Bridges and Tunnels: Total Traffic]]</f>
        <v>1.8366722459217126</v>
      </c>
    </row>
    <row r="976" spans="1:20" x14ac:dyDescent="0.25">
      <c r="A976" s="1">
        <v>44077</v>
      </c>
      <c r="B976">
        <v>1529185</v>
      </c>
      <c r="C976">
        <v>26</v>
      </c>
      <c r="D976">
        <v>1022623</v>
      </c>
      <c r="E976">
        <v>44</v>
      </c>
      <c r="F976">
        <v>82554</v>
      </c>
      <c r="G976">
        <v>25</v>
      </c>
      <c r="H976">
        <v>39920</v>
      </c>
      <c r="I976">
        <v>14</v>
      </c>
      <c r="J976">
        <v>19992</v>
      </c>
      <c r="K976">
        <v>67</v>
      </c>
      <c r="L976">
        <v>869126</v>
      </c>
      <c r="M976">
        <v>91</v>
      </c>
      <c r="N976">
        <v>3327</v>
      </c>
      <c r="O976">
        <v>19</v>
      </c>
      <c r="P976" t="s">
        <v>22</v>
      </c>
      <c r="Q976" t="str">
        <f>_xlfn.IFS(OR(MTA_Daily_Ridership[[#This Row],[Day Name]]="Saturday",MTA_Daily_Ridership[[#This Row],[Day Name]]="Sunday"),"Weekend",TRUE,"Weekday")</f>
        <v>Weekday</v>
      </c>
      <c r="R9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3566727</v>
      </c>
      <c r="S976" s="9">
        <f>(MTA_Daily_Ridership[[#This Row],[Subways: % of Comparable Pre-Pandemic Day]]-100)/100</f>
        <v>-0.74</v>
      </c>
      <c r="T976">
        <f>MTA_Daily_Ridership[[#This Row],[Subways: Total Estimated Ridership]]/MTA_Daily_Ridership[[#This Row],[Bridges and Tunnels: Total Traffic]]</f>
        <v>1.7594514489268529</v>
      </c>
    </row>
    <row r="977" spans="1:20" x14ac:dyDescent="0.25">
      <c r="A977" s="1">
        <v>44078</v>
      </c>
      <c r="B977">
        <v>1568385</v>
      </c>
      <c r="C977">
        <v>27</v>
      </c>
      <c r="D977">
        <v>1030811</v>
      </c>
      <c r="E977">
        <v>44</v>
      </c>
      <c r="F977">
        <v>88345</v>
      </c>
      <c r="G977">
        <v>27</v>
      </c>
      <c r="H977">
        <v>47152</v>
      </c>
      <c r="I977">
        <v>16</v>
      </c>
      <c r="J977">
        <v>20223</v>
      </c>
      <c r="K977">
        <v>68</v>
      </c>
      <c r="L977">
        <v>936602</v>
      </c>
      <c r="M977">
        <v>98</v>
      </c>
      <c r="N977">
        <v>3148</v>
      </c>
      <c r="O977">
        <v>18</v>
      </c>
      <c r="P977" t="s">
        <v>24</v>
      </c>
      <c r="Q977" t="str">
        <f>_xlfn.IFS(OR(MTA_Daily_Ridership[[#This Row],[Day Name]]="Saturday",MTA_Daily_Ridership[[#This Row],[Day Name]]="Sunday"),"Weekend",TRUE,"Weekday")</f>
        <v>Weekday</v>
      </c>
      <c r="R9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3694666</v>
      </c>
      <c r="S977" s="9">
        <f>(MTA_Daily_Ridership[[#This Row],[Subways: % of Comparable Pre-Pandemic Day]]-100)/100</f>
        <v>-0.73</v>
      </c>
      <c r="T977">
        <f>MTA_Daily_Ridership[[#This Row],[Subways: Total Estimated Ridership]]/MTA_Daily_Ridership[[#This Row],[Bridges and Tunnels: Total Traffic]]</f>
        <v>1.6745479937049035</v>
      </c>
    </row>
    <row r="978" spans="1:20" x14ac:dyDescent="0.25">
      <c r="A978" s="1">
        <v>44079</v>
      </c>
      <c r="B978">
        <v>1013725</v>
      </c>
      <c r="C978">
        <v>31</v>
      </c>
      <c r="D978">
        <v>715922</v>
      </c>
      <c r="E978">
        <v>51</v>
      </c>
      <c r="F978">
        <v>50550</v>
      </c>
      <c r="G978">
        <v>43</v>
      </c>
      <c r="H978">
        <v>34621</v>
      </c>
      <c r="I978">
        <v>23</v>
      </c>
      <c r="J978">
        <v>12118</v>
      </c>
      <c r="K978">
        <v>71</v>
      </c>
      <c r="L978">
        <v>798822</v>
      </c>
      <c r="M978">
        <v>84</v>
      </c>
      <c r="N978">
        <v>21</v>
      </c>
      <c r="O978">
        <v>1</v>
      </c>
      <c r="P978" t="s">
        <v>26</v>
      </c>
      <c r="Q978" t="str">
        <f>_xlfn.IFS(OR(MTA_Daily_Ridership[[#This Row],[Day Name]]="Saturday",MTA_Daily_Ridership[[#This Row],[Day Name]]="Sunday"),"Weekend",TRUE,"Weekday")</f>
        <v>Weekend</v>
      </c>
      <c r="R9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2625779</v>
      </c>
      <c r="S978" s="9">
        <f>(MTA_Daily_Ridership[[#This Row],[Subways: % of Comparable Pre-Pandemic Day]]-100)/100</f>
        <v>-0.69</v>
      </c>
      <c r="T978">
        <f>MTA_Daily_Ridership[[#This Row],[Subways: Total Estimated Ridership]]/MTA_Daily_Ridership[[#This Row],[Bridges and Tunnels: Total Traffic]]</f>
        <v>1.2690248891492724</v>
      </c>
    </row>
    <row r="979" spans="1:20" x14ac:dyDescent="0.25">
      <c r="A979" s="1">
        <v>44080</v>
      </c>
      <c r="B979">
        <v>819409</v>
      </c>
      <c r="C979">
        <v>32</v>
      </c>
      <c r="D979">
        <v>559273</v>
      </c>
      <c r="E979">
        <v>51</v>
      </c>
      <c r="F979">
        <v>44727</v>
      </c>
      <c r="G979">
        <v>45</v>
      </c>
      <c r="H979">
        <v>28565</v>
      </c>
      <c r="I979">
        <v>27</v>
      </c>
      <c r="J979">
        <v>10160</v>
      </c>
      <c r="K979">
        <v>59</v>
      </c>
      <c r="L979">
        <v>753035</v>
      </c>
      <c r="M979">
        <v>85</v>
      </c>
      <c r="N979">
        <v>191</v>
      </c>
      <c r="O979">
        <v>7</v>
      </c>
      <c r="P979" t="s">
        <v>27</v>
      </c>
      <c r="Q979" t="str">
        <f>_xlfn.IFS(OR(MTA_Daily_Ridership[[#This Row],[Day Name]]="Saturday",MTA_Daily_Ridership[[#This Row],[Day Name]]="Sunday"),"Weekend",TRUE,"Weekday")</f>
        <v>Weekend</v>
      </c>
      <c r="R9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2215360</v>
      </c>
      <c r="S979" s="9">
        <f>(MTA_Daily_Ridership[[#This Row],[Subways: % of Comparable Pre-Pandemic Day]]-100)/100</f>
        <v>-0.68</v>
      </c>
      <c r="T979">
        <f>MTA_Daily_Ridership[[#This Row],[Subways: Total Estimated Ridership]]/MTA_Daily_Ridership[[#This Row],[Bridges and Tunnels: Total Traffic]]</f>
        <v>1.088141985432284</v>
      </c>
    </row>
    <row r="980" spans="1:20" x14ac:dyDescent="0.25">
      <c r="A980" s="1">
        <v>44081</v>
      </c>
      <c r="B980">
        <v>870964</v>
      </c>
      <c r="C980">
        <v>34</v>
      </c>
      <c r="D980">
        <v>615802</v>
      </c>
      <c r="E980">
        <v>56</v>
      </c>
      <c r="F980">
        <v>80050</v>
      </c>
      <c r="G980">
        <v>81</v>
      </c>
      <c r="H980">
        <v>27326</v>
      </c>
      <c r="I980">
        <v>26</v>
      </c>
      <c r="J980">
        <v>9261</v>
      </c>
      <c r="K980">
        <v>54</v>
      </c>
      <c r="L980">
        <v>697865</v>
      </c>
      <c r="M980">
        <v>79</v>
      </c>
      <c r="N980">
        <v>1210</v>
      </c>
      <c r="O980">
        <v>41</v>
      </c>
      <c r="P980" t="s">
        <v>25</v>
      </c>
      <c r="Q980" t="str">
        <f>_xlfn.IFS(OR(MTA_Daily_Ridership[[#This Row],[Day Name]]="Saturday",MTA_Daily_Ridership[[#This Row],[Day Name]]="Sunday"),"Weekend",TRUE,"Weekday")</f>
        <v>Weekday</v>
      </c>
      <c r="R9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2302478</v>
      </c>
      <c r="S980" s="9">
        <f>(MTA_Daily_Ridership[[#This Row],[Subways: % of Comparable Pre-Pandemic Day]]-100)/100</f>
        <v>-0.66</v>
      </c>
      <c r="T980">
        <f>MTA_Daily_Ridership[[#This Row],[Subways: Total Estimated Ridership]]/MTA_Daily_Ridership[[#This Row],[Bridges and Tunnels: Total Traffic]]</f>
        <v>1.2480408101853511</v>
      </c>
    </row>
    <row r="981" spans="1:20" x14ac:dyDescent="0.25">
      <c r="A981" s="1">
        <v>44082</v>
      </c>
      <c r="B981">
        <v>1555816</v>
      </c>
      <c r="C981">
        <v>27</v>
      </c>
      <c r="D981">
        <v>1039401</v>
      </c>
      <c r="E981">
        <v>45</v>
      </c>
      <c r="F981">
        <v>90603</v>
      </c>
      <c r="G981">
        <v>28</v>
      </c>
      <c r="H981">
        <v>42963</v>
      </c>
      <c r="I981">
        <v>15</v>
      </c>
      <c r="J981">
        <v>19806</v>
      </c>
      <c r="K981">
        <v>67</v>
      </c>
      <c r="L981">
        <v>833995</v>
      </c>
      <c r="M981">
        <v>88</v>
      </c>
      <c r="N981">
        <v>3496</v>
      </c>
      <c r="O981">
        <v>20</v>
      </c>
      <c r="P981" t="s">
        <v>23</v>
      </c>
      <c r="Q981" t="str">
        <f>_xlfn.IFS(OR(MTA_Daily_Ridership[[#This Row],[Day Name]]="Saturday",MTA_Daily_Ridership[[#This Row],[Day Name]]="Sunday"),"Weekend",TRUE,"Weekday")</f>
        <v>Weekday</v>
      </c>
      <c r="R9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3586080</v>
      </c>
      <c r="S981" s="9">
        <f>(MTA_Daily_Ridership[[#This Row],[Subways: % of Comparable Pre-Pandemic Day]]-100)/100</f>
        <v>-0.73</v>
      </c>
      <c r="T981">
        <f>MTA_Daily_Ridership[[#This Row],[Subways: Total Estimated Ridership]]/MTA_Daily_Ridership[[#This Row],[Bridges and Tunnels: Total Traffic]]</f>
        <v>1.8654979945922938</v>
      </c>
    </row>
    <row r="982" spans="1:20" x14ac:dyDescent="0.25">
      <c r="A982" s="1">
        <v>44083</v>
      </c>
      <c r="B982">
        <v>1610076</v>
      </c>
      <c r="C982">
        <v>28</v>
      </c>
      <c r="D982">
        <v>1072887</v>
      </c>
      <c r="E982">
        <v>46</v>
      </c>
      <c r="F982">
        <v>86063</v>
      </c>
      <c r="G982">
        <v>26</v>
      </c>
      <c r="H982">
        <v>41954</v>
      </c>
      <c r="I982">
        <v>15</v>
      </c>
      <c r="J982">
        <v>21801</v>
      </c>
      <c r="K982">
        <v>73</v>
      </c>
      <c r="L982">
        <v>825411</v>
      </c>
      <c r="M982">
        <v>87</v>
      </c>
      <c r="N982">
        <v>3586</v>
      </c>
      <c r="O982">
        <v>21</v>
      </c>
      <c r="P982" t="s">
        <v>21</v>
      </c>
      <c r="Q982" t="str">
        <f>_xlfn.IFS(OR(MTA_Daily_Ridership[[#This Row],[Day Name]]="Saturday",MTA_Daily_Ridership[[#This Row],[Day Name]]="Sunday"),"Weekend",TRUE,"Weekday")</f>
        <v>Weekday</v>
      </c>
      <c r="R9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3661778</v>
      </c>
      <c r="S982" s="9">
        <f>(MTA_Daily_Ridership[[#This Row],[Subways: % of Comparable Pre-Pandemic Day]]-100)/100</f>
        <v>-0.72</v>
      </c>
      <c r="T982">
        <f>MTA_Daily_Ridership[[#This Row],[Subways: Total Estimated Ridership]]/MTA_Daily_Ridership[[#This Row],[Bridges and Tunnels: Total Traffic]]</f>
        <v>1.9506355015864825</v>
      </c>
    </row>
    <row r="983" spans="1:20" x14ac:dyDescent="0.25">
      <c r="A983" s="1">
        <v>44084</v>
      </c>
      <c r="B983">
        <v>1543662</v>
      </c>
      <c r="C983">
        <v>27</v>
      </c>
      <c r="D983">
        <v>997030</v>
      </c>
      <c r="E983">
        <v>43</v>
      </c>
      <c r="F983">
        <v>82142</v>
      </c>
      <c r="G983">
        <v>25</v>
      </c>
      <c r="H983">
        <v>39296</v>
      </c>
      <c r="I983">
        <v>14</v>
      </c>
      <c r="J983">
        <v>20181</v>
      </c>
      <c r="K983">
        <v>68</v>
      </c>
      <c r="L983">
        <v>801431</v>
      </c>
      <c r="M983">
        <v>84</v>
      </c>
      <c r="N983">
        <v>3403</v>
      </c>
      <c r="O983">
        <v>20</v>
      </c>
      <c r="P983" t="s">
        <v>22</v>
      </c>
      <c r="Q983" t="str">
        <f>_xlfn.IFS(OR(MTA_Daily_Ridership[[#This Row],[Day Name]]="Saturday",MTA_Daily_Ridership[[#This Row],[Day Name]]="Sunday"),"Weekend",TRUE,"Weekday")</f>
        <v>Weekday</v>
      </c>
      <c r="R9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3487145</v>
      </c>
      <c r="S983" s="9">
        <f>(MTA_Daily_Ridership[[#This Row],[Subways: % of Comparable Pre-Pandemic Day]]-100)/100</f>
        <v>-0.73</v>
      </c>
      <c r="T983">
        <f>MTA_Daily_Ridership[[#This Row],[Subways: Total Estimated Ridership]]/MTA_Daily_Ridership[[#This Row],[Bridges and Tunnels: Total Traffic]]</f>
        <v>1.9261321311504047</v>
      </c>
    </row>
    <row r="984" spans="1:20" x14ac:dyDescent="0.25">
      <c r="A984" s="1">
        <v>44085</v>
      </c>
      <c r="B984">
        <v>1690334</v>
      </c>
      <c r="C984">
        <v>29</v>
      </c>
      <c r="D984">
        <v>1070920</v>
      </c>
      <c r="E984">
        <v>46</v>
      </c>
      <c r="F984">
        <v>88582</v>
      </c>
      <c r="G984">
        <v>27</v>
      </c>
      <c r="H984">
        <v>47781</v>
      </c>
      <c r="I984">
        <v>17</v>
      </c>
      <c r="J984">
        <v>20809</v>
      </c>
      <c r="K984">
        <v>70</v>
      </c>
      <c r="L984">
        <v>895765</v>
      </c>
      <c r="M984">
        <v>94</v>
      </c>
      <c r="N984">
        <v>3442</v>
      </c>
      <c r="O984">
        <v>20</v>
      </c>
      <c r="P984" t="s">
        <v>24</v>
      </c>
      <c r="Q984" t="str">
        <f>_xlfn.IFS(OR(MTA_Daily_Ridership[[#This Row],[Day Name]]="Saturday",MTA_Daily_Ridership[[#This Row],[Day Name]]="Sunday"),"Weekend",TRUE,"Weekday")</f>
        <v>Weekday</v>
      </c>
      <c r="R9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3817633</v>
      </c>
      <c r="S984" s="9">
        <f>(MTA_Daily_Ridership[[#This Row],[Subways: % of Comparable Pre-Pandemic Day]]-100)/100</f>
        <v>-0.71</v>
      </c>
      <c r="T984">
        <f>MTA_Daily_Ridership[[#This Row],[Subways: Total Estimated Ridership]]/MTA_Daily_Ridership[[#This Row],[Bridges and Tunnels: Total Traffic]]</f>
        <v>1.8870284058877049</v>
      </c>
    </row>
    <row r="985" spans="1:20" x14ac:dyDescent="0.25">
      <c r="A985" s="1">
        <v>44086</v>
      </c>
      <c r="B985">
        <v>1083698</v>
      </c>
      <c r="C985">
        <v>34</v>
      </c>
      <c r="D985">
        <v>752875</v>
      </c>
      <c r="E985">
        <v>54</v>
      </c>
      <c r="F985">
        <v>44546</v>
      </c>
      <c r="G985">
        <v>38</v>
      </c>
      <c r="H985">
        <v>32400</v>
      </c>
      <c r="I985">
        <v>21</v>
      </c>
      <c r="J985">
        <v>12349</v>
      </c>
      <c r="K985">
        <v>72</v>
      </c>
      <c r="L985">
        <v>800189</v>
      </c>
      <c r="M985">
        <v>84</v>
      </c>
      <c r="N985">
        <v>29</v>
      </c>
      <c r="O985">
        <v>1</v>
      </c>
      <c r="P985" t="s">
        <v>26</v>
      </c>
      <c r="Q985" t="str">
        <f>_xlfn.IFS(OR(MTA_Daily_Ridership[[#This Row],[Day Name]]="Saturday",MTA_Daily_Ridership[[#This Row],[Day Name]]="Sunday"),"Weekend",TRUE,"Weekday")</f>
        <v>Weekend</v>
      </c>
      <c r="R9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2726086</v>
      </c>
      <c r="S985" s="9">
        <f>(MTA_Daily_Ridership[[#This Row],[Subways: % of Comparable Pre-Pandemic Day]]-100)/100</f>
        <v>-0.66</v>
      </c>
      <c r="T985">
        <f>MTA_Daily_Ridership[[#This Row],[Subways: Total Estimated Ridership]]/MTA_Daily_Ridership[[#This Row],[Bridges and Tunnels: Total Traffic]]</f>
        <v>1.3543025460235019</v>
      </c>
    </row>
    <row r="986" spans="1:20" x14ac:dyDescent="0.25">
      <c r="A986" s="1">
        <v>44087</v>
      </c>
      <c r="B986">
        <v>796740</v>
      </c>
      <c r="C986">
        <v>31</v>
      </c>
      <c r="D986">
        <v>557231</v>
      </c>
      <c r="E986">
        <v>51</v>
      </c>
      <c r="F986">
        <v>36686</v>
      </c>
      <c r="G986">
        <v>37</v>
      </c>
      <c r="H986">
        <v>24009</v>
      </c>
      <c r="I986">
        <v>23</v>
      </c>
      <c r="J986">
        <v>9315</v>
      </c>
      <c r="K986">
        <v>54</v>
      </c>
      <c r="L986">
        <v>703809</v>
      </c>
      <c r="M986">
        <v>80</v>
      </c>
      <c r="N986">
        <v>4</v>
      </c>
      <c r="O986">
        <v>0</v>
      </c>
      <c r="P986" t="s">
        <v>27</v>
      </c>
      <c r="Q986" t="str">
        <f>_xlfn.IFS(OR(MTA_Daily_Ridership[[#This Row],[Day Name]]="Saturday",MTA_Daily_Ridership[[#This Row],[Day Name]]="Sunday"),"Weekend",TRUE,"Weekday")</f>
        <v>Weekend</v>
      </c>
      <c r="R9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2127794</v>
      </c>
      <c r="S986" s="9">
        <f>(MTA_Daily_Ridership[[#This Row],[Subways: % of Comparable Pre-Pandemic Day]]-100)/100</f>
        <v>-0.69</v>
      </c>
      <c r="T986">
        <f>MTA_Daily_Ridership[[#This Row],[Subways: Total Estimated Ridership]]/MTA_Daily_Ridership[[#This Row],[Bridges and Tunnels: Total Traffic]]</f>
        <v>1.1320400847388994</v>
      </c>
    </row>
    <row r="987" spans="1:20" x14ac:dyDescent="0.25">
      <c r="A987" s="1">
        <v>44088</v>
      </c>
      <c r="B987">
        <v>1604381</v>
      </c>
      <c r="C987">
        <v>28</v>
      </c>
      <c r="D987">
        <v>1065601</v>
      </c>
      <c r="E987">
        <v>46</v>
      </c>
      <c r="F987">
        <v>89498</v>
      </c>
      <c r="G987">
        <v>27</v>
      </c>
      <c r="H987">
        <v>41286</v>
      </c>
      <c r="I987">
        <v>14</v>
      </c>
      <c r="J987">
        <v>19888</v>
      </c>
      <c r="K987">
        <v>67</v>
      </c>
      <c r="L987">
        <v>799572</v>
      </c>
      <c r="M987">
        <v>84</v>
      </c>
      <c r="N987">
        <v>3515</v>
      </c>
      <c r="O987">
        <v>21</v>
      </c>
      <c r="P987" t="s">
        <v>25</v>
      </c>
      <c r="Q987" t="str">
        <f>_xlfn.IFS(OR(MTA_Daily_Ridership[[#This Row],[Day Name]]="Saturday",MTA_Daily_Ridership[[#This Row],[Day Name]]="Sunday"),"Weekend",TRUE,"Weekday")</f>
        <v>Weekday</v>
      </c>
      <c r="R9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3623741</v>
      </c>
      <c r="S987" s="9">
        <f>(MTA_Daily_Ridership[[#This Row],[Subways: % of Comparable Pre-Pandemic Day]]-100)/100</f>
        <v>-0.72</v>
      </c>
      <c r="T987">
        <f>MTA_Daily_Ridership[[#This Row],[Subways: Total Estimated Ridership]]/MTA_Daily_Ridership[[#This Row],[Bridges and Tunnels: Total Traffic]]</f>
        <v>2.0065497541184532</v>
      </c>
    </row>
    <row r="988" spans="1:20" x14ac:dyDescent="0.25">
      <c r="A988" s="1">
        <v>44089</v>
      </c>
      <c r="B988">
        <v>1678078</v>
      </c>
      <c r="C988">
        <v>29</v>
      </c>
      <c r="D988">
        <v>1091806</v>
      </c>
      <c r="E988">
        <v>47</v>
      </c>
      <c r="F988">
        <v>87025</v>
      </c>
      <c r="G988">
        <v>27</v>
      </c>
      <c r="H988">
        <v>41288</v>
      </c>
      <c r="I988">
        <v>14</v>
      </c>
      <c r="J988">
        <v>20763</v>
      </c>
      <c r="K988">
        <v>70</v>
      </c>
      <c r="L988">
        <v>815699</v>
      </c>
      <c r="M988">
        <v>86</v>
      </c>
      <c r="N988">
        <v>3696</v>
      </c>
      <c r="O988">
        <v>22</v>
      </c>
      <c r="P988" t="s">
        <v>23</v>
      </c>
      <c r="Q988" t="str">
        <f>_xlfn.IFS(OR(MTA_Daily_Ridership[[#This Row],[Day Name]]="Saturday",MTA_Daily_Ridership[[#This Row],[Day Name]]="Sunday"),"Weekend",TRUE,"Weekday")</f>
        <v>Weekday</v>
      </c>
      <c r="R9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3738355</v>
      </c>
      <c r="S988" s="9">
        <f>(MTA_Daily_Ridership[[#This Row],[Subways: % of Comparable Pre-Pandemic Day]]-100)/100</f>
        <v>-0.71</v>
      </c>
      <c r="T988">
        <f>MTA_Daily_Ridership[[#This Row],[Subways: Total Estimated Ridership]]/MTA_Daily_Ridership[[#This Row],[Bridges and Tunnels: Total Traffic]]</f>
        <v>2.0572269918192863</v>
      </c>
    </row>
    <row r="989" spans="1:20" x14ac:dyDescent="0.25">
      <c r="A989" s="1">
        <v>44090</v>
      </c>
      <c r="B989">
        <v>1686909</v>
      </c>
      <c r="C989">
        <v>29</v>
      </c>
      <c r="D989">
        <v>1097389</v>
      </c>
      <c r="E989">
        <v>47</v>
      </c>
      <c r="F989">
        <v>87034</v>
      </c>
      <c r="G989">
        <v>27</v>
      </c>
      <c r="H989">
        <v>41417</v>
      </c>
      <c r="I989">
        <v>14</v>
      </c>
      <c r="J989">
        <v>22070</v>
      </c>
      <c r="K989">
        <v>74</v>
      </c>
      <c r="L989">
        <v>816708</v>
      </c>
      <c r="M989">
        <v>86</v>
      </c>
      <c r="N989">
        <v>3496</v>
      </c>
      <c r="O989">
        <v>20</v>
      </c>
      <c r="P989" t="s">
        <v>21</v>
      </c>
      <c r="Q989" t="str">
        <f>_xlfn.IFS(OR(MTA_Daily_Ridership[[#This Row],[Day Name]]="Saturday",MTA_Daily_Ridership[[#This Row],[Day Name]]="Sunday"),"Weekend",TRUE,"Weekday")</f>
        <v>Weekday</v>
      </c>
      <c r="R9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3755023</v>
      </c>
      <c r="S989" s="9">
        <f>(MTA_Daily_Ridership[[#This Row],[Subways: % of Comparable Pre-Pandemic Day]]-100)/100</f>
        <v>-0.71</v>
      </c>
      <c r="T989">
        <f>MTA_Daily_Ridership[[#This Row],[Subways: Total Estimated Ridership]]/MTA_Daily_Ridership[[#This Row],[Bridges and Tunnels: Total Traffic]]</f>
        <v>2.0654983176361688</v>
      </c>
    </row>
    <row r="990" spans="1:20" x14ac:dyDescent="0.25">
      <c r="A990" s="1">
        <v>44091</v>
      </c>
      <c r="B990">
        <v>1692368</v>
      </c>
      <c r="C990">
        <v>29</v>
      </c>
      <c r="D990">
        <v>1094592</v>
      </c>
      <c r="E990">
        <v>47</v>
      </c>
      <c r="F990">
        <v>86854</v>
      </c>
      <c r="G990">
        <v>27</v>
      </c>
      <c r="H990">
        <v>42339</v>
      </c>
      <c r="I990">
        <v>15</v>
      </c>
      <c r="J990">
        <v>21005</v>
      </c>
      <c r="K990">
        <v>71</v>
      </c>
      <c r="L990">
        <v>848024</v>
      </c>
      <c r="M990">
        <v>89</v>
      </c>
      <c r="N990">
        <v>3617</v>
      </c>
      <c r="O990">
        <v>21</v>
      </c>
      <c r="P990" t="s">
        <v>22</v>
      </c>
      <c r="Q990" t="str">
        <f>_xlfn.IFS(OR(MTA_Daily_Ridership[[#This Row],[Day Name]]="Saturday",MTA_Daily_Ridership[[#This Row],[Day Name]]="Sunday"),"Weekend",TRUE,"Weekday")</f>
        <v>Weekday</v>
      </c>
      <c r="R9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3788799</v>
      </c>
      <c r="S990" s="9">
        <f>(MTA_Daily_Ridership[[#This Row],[Subways: % of Comparable Pre-Pandemic Day]]-100)/100</f>
        <v>-0.71</v>
      </c>
      <c r="T990">
        <f>MTA_Daily_Ridership[[#This Row],[Subways: Total Estimated Ridership]]/MTA_Daily_Ridership[[#This Row],[Bridges and Tunnels: Total Traffic]]</f>
        <v>1.9956605001745233</v>
      </c>
    </row>
    <row r="991" spans="1:20" x14ac:dyDescent="0.25">
      <c r="A991" s="1">
        <v>44092</v>
      </c>
      <c r="B991">
        <v>1725443</v>
      </c>
      <c r="C991">
        <v>30</v>
      </c>
      <c r="D991">
        <v>1083295</v>
      </c>
      <c r="E991">
        <v>47</v>
      </c>
      <c r="F991">
        <v>90657</v>
      </c>
      <c r="G991">
        <v>28</v>
      </c>
      <c r="H991">
        <v>48213</v>
      </c>
      <c r="I991">
        <v>17</v>
      </c>
      <c r="J991">
        <v>20702</v>
      </c>
      <c r="K991">
        <v>70</v>
      </c>
      <c r="L991">
        <v>894931</v>
      </c>
      <c r="M991">
        <v>94</v>
      </c>
      <c r="N991">
        <v>3367</v>
      </c>
      <c r="O991">
        <v>20</v>
      </c>
      <c r="P991" t="s">
        <v>24</v>
      </c>
      <c r="Q991" t="str">
        <f>_xlfn.IFS(OR(MTA_Daily_Ridership[[#This Row],[Day Name]]="Saturday",MTA_Daily_Ridership[[#This Row],[Day Name]]="Sunday"),"Weekend",TRUE,"Weekday")</f>
        <v>Weekday</v>
      </c>
      <c r="R9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3866608</v>
      </c>
      <c r="S991" s="9">
        <f>(MTA_Daily_Ridership[[#This Row],[Subways: % of Comparable Pre-Pandemic Day]]-100)/100</f>
        <v>-0.7</v>
      </c>
      <c r="T991">
        <f>MTA_Daily_Ridership[[#This Row],[Subways: Total Estimated Ridership]]/MTA_Daily_Ridership[[#This Row],[Bridges and Tunnels: Total Traffic]]</f>
        <v>1.9280179142302591</v>
      </c>
    </row>
    <row r="992" spans="1:20" x14ac:dyDescent="0.25">
      <c r="A992" s="1">
        <v>44093</v>
      </c>
      <c r="B992">
        <v>1136947</v>
      </c>
      <c r="C992">
        <v>35</v>
      </c>
      <c r="D992">
        <v>752437</v>
      </c>
      <c r="E992">
        <v>54</v>
      </c>
      <c r="F992">
        <v>46777</v>
      </c>
      <c r="G992">
        <v>40</v>
      </c>
      <c r="H992">
        <v>34608</v>
      </c>
      <c r="I992">
        <v>23</v>
      </c>
      <c r="J992">
        <v>12246</v>
      </c>
      <c r="K992">
        <v>71</v>
      </c>
      <c r="L992">
        <v>802613</v>
      </c>
      <c r="M992">
        <v>84</v>
      </c>
      <c r="N992">
        <v>1001</v>
      </c>
      <c r="O992">
        <v>24</v>
      </c>
      <c r="P992" t="s">
        <v>26</v>
      </c>
      <c r="Q992" t="str">
        <f>_xlfn.IFS(OR(MTA_Daily_Ridership[[#This Row],[Day Name]]="Saturday",MTA_Daily_Ridership[[#This Row],[Day Name]]="Sunday"),"Weekend",TRUE,"Weekday")</f>
        <v>Weekend</v>
      </c>
      <c r="R9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2786629</v>
      </c>
      <c r="S992" s="9">
        <f>(MTA_Daily_Ridership[[#This Row],[Subways: % of Comparable Pre-Pandemic Day]]-100)/100</f>
        <v>-0.65</v>
      </c>
      <c r="T992">
        <f>MTA_Daily_Ridership[[#This Row],[Subways: Total Estimated Ridership]]/MTA_Daily_Ridership[[#This Row],[Bridges and Tunnels: Total Traffic]]</f>
        <v>1.4165569209569244</v>
      </c>
    </row>
    <row r="993" spans="1:20" x14ac:dyDescent="0.25">
      <c r="A993" s="1">
        <v>44094</v>
      </c>
      <c r="B993">
        <v>827605</v>
      </c>
      <c r="C993">
        <v>33</v>
      </c>
      <c r="D993">
        <v>558863</v>
      </c>
      <c r="E993">
        <v>51</v>
      </c>
      <c r="F993">
        <v>38973</v>
      </c>
      <c r="G993">
        <v>39</v>
      </c>
      <c r="H993">
        <v>26328</v>
      </c>
      <c r="I993">
        <v>25</v>
      </c>
      <c r="J993">
        <v>9269</v>
      </c>
      <c r="K993">
        <v>54</v>
      </c>
      <c r="L993">
        <v>705596</v>
      </c>
      <c r="M993">
        <v>80</v>
      </c>
      <c r="N993">
        <v>760</v>
      </c>
      <c r="O993">
        <v>26</v>
      </c>
      <c r="P993" t="s">
        <v>27</v>
      </c>
      <c r="Q993" t="str">
        <f>_xlfn.IFS(OR(MTA_Daily_Ridership[[#This Row],[Day Name]]="Saturday",MTA_Daily_Ridership[[#This Row],[Day Name]]="Sunday"),"Weekend",TRUE,"Weekday")</f>
        <v>Weekend</v>
      </c>
      <c r="R9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2167394</v>
      </c>
      <c r="S993" s="9">
        <f>(MTA_Daily_Ridership[[#This Row],[Subways: % of Comparable Pre-Pandemic Day]]-100)/100</f>
        <v>-0.67</v>
      </c>
      <c r="T993">
        <f>MTA_Daily_Ridership[[#This Row],[Subways: Total Estimated Ridership]]/MTA_Daily_Ridership[[#This Row],[Bridges and Tunnels: Total Traffic]]</f>
        <v>1.1729162296838418</v>
      </c>
    </row>
    <row r="994" spans="1:20" x14ac:dyDescent="0.25">
      <c r="A994" s="1">
        <v>44095</v>
      </c>
      <c r="B994">
        <v>1624139</v>
      </c>
      <c r="C994">
        <v>28</v>
      </c>
      <c r="D994">
        <v>1058256</v>
      </c>
      <c r="E994">
        <v>46</v>
      </c>
      <c r="F994">
        <v>89706</v>
      </c>
      <c r="G994">
        <v>27</v>
      </c>
      <c r="H994">
        <v>41901</v>
      </c>
      <c r="I994">
        <v>15</v>
      </c>
      <c r="J994">
        <v>19488</v>
      </c>
      <c r="K994">
        <v>66</v>
      </c>
      <c r="L994">
        <v>788504</v>
      </c>
      <c r="M994">
        <v>83</v>
      </c>
      <c r="N994">
        <v>3497</v>
      </c>
      <c r="O994">
        <v>20</v>
      </c>
      <c r="P994" t="s">
        <v>25</v>
      </c>
      <c r="Q994" t="str">
        <f>_xlfn.IFS(OR(MTA_Daily_Ridership[[#This Row],[Day Name]]="Saturday",MTA_Daily_Ridership[[#This Row],[Day Name]]="Sunday"),"Weekend",TRUE,"Weekday")</f>
        <v>Weekday</v>
      </c>
      <c r="R9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3625491</v>
      </c>
      <c r="S994" s="9">
        <f>(MTA_Daily_Ridership[[#This Row],[Subways: % of Comparable Pre-Pandemic Day]]-100)/100</f>
        <v>-0.72</v>
      </c>
      <c r="T994">
        <f>MTA_Daily_Ridership[[#This Row],[Subways: Total Estimated Ridership]]/MTA_Daily_Ridership[[#This Row],[Bridges and Tunnels: Total Traffic]]</f>
        <v>2.0597726834613392</v>
      </c>
    </row>
    <row r="995" spans="1:20" x14ac:dyDescent="0.25">
      <c r="A995" s="1">
        <v>44096</v>
      </c>
      <c r="B995">
        <v>1698504</v>
      </c>
      <c r="C995">
        <v>29</v>
      </c>
      <c r="D995">
        <v>1095678</v>
      </c>
      <c r="E995">
        <v>47</v>
      </c>
      <c r="F995">
        <v>87376</v>
      </c>
      <c r="G995">
        <v>27</v>
      </c>
      <c r="H995">
        <v>41389</v>
      </c>
      <c r="I995">
        <v>14</v>
      </c>
      <c r="J995">
        <v>21103</v>
      </c>
      <c r="K995">
        <v>71</v>
      </c>
      <c r="L995">
        <v>808350</v>
      </c>
      <c r="M995">
        <v>85</v>
      </c>
      <c r="N995">
        <v>3821</v>
      </c>
      <c r="O995">
        <v>22</v>
      </c>
      <c r="P995" t="s">
        <v>23</v>
      </c>
      <c r="Q995" t="str">
        <f>_xlfn.IFS(OR(MTA_Daily_Ridership[[#This Row],[Day Name]]="Saturday",MTA_Daily_Ridership[[#This Row],[Day Name]]="Sunday"),"Weekend",TRUE,"Weekday")</f>
        <v>Weekday</v>
      </c>
      <c r="R9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3756221</v>
      </c>
      <c r="S995" s="9">
        <f>(MTA_Daily_Ridership[[#This Row],[Subways: % of Comparable Pre-Pandemic Day]]-100)/100</f>
        <v>-0.71</v>
      </c>
      <c r="T995">
        <f>MTA_Daily_Ridership[[#This Row],[Subways: Total Estimated Ridership]]/MTA_Daily_Ridership[[#This Row],[Bridges and Tunnels: Total Traffic]]</f>
        <v>2.1011987381703472</v>
      </c>
    </row>
    <row r="996" spans="1:20" x14ac:dyDescent="0.25">
      <c r="A996" s="1">
        <v>44097</v>
      </c>
      <c r="B996">
        <v>1735333</v>
      </c>
      <c r="C996">
        <v>30</v>
      </c>
      <c r="D996">
        <v>1119904</v>
      </c>
      <c r="E996">
        <v>48</v>
      </c>
      <c r="F996">
        <v>88998</v>
      </c>
      <c r="G996">
        <v>27</v>
      </c>
      <c r="H996">
        <v>42506</v>
      </c>
      <c r="I996">
        <v>15</v>
      </c>
      <c r="J996">
        <v>22501</v>
      </c>
      <c r="K996">
        <v>76</v>
      </c>
      <c r="L996">
        <v>834468</v>
      </c>
      <c r="M996">
        <v>88</v>
      </c>
      <c r="N996">
        <v>3710</v>
      </c>
      <c r="O996">
        <v>22</v>
      </c>
      <c r="P996" t="s">
        <v>21</v>
      </c>
      <c r="Q996" t="str">
        <f>_xlfn.IFS(OR(MTA_Daily_Ridership[[#This Row],[Day Name]]="Saturday",MTA_Daily_Ridership[[#This Row],[Day Name]]="Sunday"),"Weekend",TRUE,"Weekday")</f>
        <v>Weekday</v>
      </c>
      <c r="R9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3847420</v>
      </c>
      <c r="S996" s="9">
        <f>(MTA_Daily_Ridership[[#This Row],[Subways: % of Comparable Pre-Pandemic Day]]-100)/100</f>
        <v>-0.7</v>
      </c>
      <c r="T996">
        <f>MTA_Daily_Ridership[[#This Row],[Subways: Total Estimated Ridership]]/MTA_Daily_Ridership[[#This Row],[Bridges and Tunnels: Total Traffic]]</f>
        <v>2.0795680601293278</v>
      </c>
    </row>
    <row r="997" spans="1:20" x14ac:dyDescent="0.25">
      <c r="A997" s="1">
        <v>44098</v>
      </c>
      <c r="B997">
        <v>1722364</v>
      </c>
      <c r="C997">
        <v>30</v>
      </c>
      <c r="D997">
        <v>1107707</v>
      </c>
      <c r="E997">
        <v>48</v>
      </c>
      <c r="F997">
        <v>89129</v>
      </c>
      <c r="G997">
        <v>27</v>
      </c>
      <c r="H997">
        <v>42969</v>
      </c>
      <c r="I997">
        <v>15</v>
      </c>
      <c r="J997">
        <v>21554</v>
      </c>
      <c r="K997">
        <v>73</v>
      </c>
      <c r="L997">
        <v>857578</v>
      </c>
      <c r="M997">
        <v>90</v>
      </c>
      <c r="N997">
        <v>3816</v>
      </c>
      <c r="O997">
        <v>22</v>
      </c>
      <c r="P997" t="s">
        <v>22</v>
      </c>
      <c r="Q997" t="str">
        <f>_xlfn.IFS(OR(MTA_Daily_Ridership[[#This Row],[Day Name]]="Saturday",MTA_Daily_Ridership[[#This Row],[Day Name]]="Sunday"),"Weekend",TRUE,"Weekday")</f>
        <v>Weekday</v>
      </c>
      <c r="R9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3845117</v>
      </c>
      <c r="S997" s="9">
        <f>(MTA_Daily_Ridership[[#This Row],[Subways: % of Comparable Pre-Pandemic Day]]-100)/100</f>
        <v>-0.7</v>
      </c>
      <c r="T997">
        <f>MTA_Daily_Ridership[[#This Row],[Subways: Total Estimated Ridership]]/MTA_Daily_Ridership[[#This Row],[Bridges and Tunnels: Total Traffic]]</f>
        <v>2.0084050663613104</v>
      </c>
    </row>
    <row r="998" spans="1:20" x14ac:dyDescent="0.25">
      <c r="A998" s="1">
        <v>44099</v>
      </c>
      <c r="B998">
        <v>1761591</v>
      </c>
      <c r="C998">
        <v>31</v>
      </c>
      <c r="D998">
        <v>1110956</v>
      </c>
      <c r="E998">
        <v>48</v>
      </c>
      <c r="F998">
        <v>92506</v>
      </c>
      <c r="G998">
        <v>28</v>
      </c>
      <c r="H998">
        <v>49819</v>
      </c>
      <c r="I998">
        <v>17</v>
      </c>
      <c r="J998">
        <v>21233</v>
      </c>
      <c r="K998">
        <v>72</v>
      </c>
      <c r="L998">
        <v>912599</v>
      </c>
      <c r="M998">
        <v>96</v>
      </c>
      <c r="N998">
        <v>3708</v>
      </c>
      <c r="O998">
        <v>22</v>
      </c>
      <c r="P998" t="s">
        <v>24</v>
      </c>
      <c r="Q998" t="str">
        <f>_xlfn.IFS(OR(MTA_Daily_Ridership[[#This Row],[Day Name]]="Saturday",MTA_Daily_Ridership[[#This Row],[Day Name]]="Sunday"),"Weekend",TRUE,"Weekday")</f>
        <v>Weekday</v>
      </c>
      <c r="R9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3952412</v>
      </c>
      <c r="S998" s="9">
        <f>(MTA_Daily_Ridership[[#This Row],[Subways: % of Comparable Pre-Pandemic Day]]-100)/100</f>
        <v>-0.69</v>
      </c>
      <c r="T998">
        <f>MTA_Daily_Ridership[[#This Row],[Subways: Total Estimated Ridership]]/MTA_Daily_Ridership[[#This Row],[Bridges and Tunnels: Total Traffic]]</f>
        <v>1.9303012604659877</v>
      </c>
    </row>
    <row r="999" spans="1:20" x14ac:dyDescent="0.25">
      <c r="A999" s="1">
        <v>44100</v>
      </c>
      <c r="B999">
        <v>1120143</v>
      </c>
      <c r="C999">
        <v>35</v>
      </c>
      <c r="D999">
        <v>755197</v>
      </c>
      <c r="E999">
        <v>54</v>
      </c>
      <c r="F999">
        <v>47169</v>
      </c>
      <c r="G999">
        <v>40</v>
      </c>
      <c r="H999">
        <v>35771</v>
      </c>
      <c r="I999">
        <v>23</v>
      </c>
      <c r="J999">
        <v>12128</v>
      </c>
      <c r="K999">
        <v>71</v>
      </c>
      <c r="L999">
        <v>824514</v>
      </c>
      <c r="M999">
        <v>86</v>
      </c>
      <c r="N999">
        <v>32</v>
      </c>
      <c r="O999">
        <v>1</v>
      </c>
      <c r="P999" t="s">
        <v>26</v>
      </c>
      <c r="Q999" t="str">
        <f>_xlfn.IFS(OR(MTA_Daily_Ridership[[#This Row],[Day Name]]="Saturday",MTA_Daily_Ridership[[#This Row],[Day Name]]="Sunday"),"Weekend",TRUE,"Weekday")</f>
        <v>Weekend</v>
      </c>
      <c r="R9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2794954</v>
      </c>
      <c r="S999" s="9">
        <f>(MTA_Daily_Ridership[[#This Row],[Subways: % of Comparable Pre-Pandemic Day]]-100)/100</f>
        <v>-0.65</v>
      </c>
      <c r="T999">
        <f>MTA_Daily_Ridership[[#This Row],[Subways: Total Estimated Ridership]]/MTA_Daily_Ridership[[#This Row],[Bridges and Tunnels: Total Traffic]]</f>
        <v>1.3585494000101879</v>
      </c>
    </row>
    <row r="1000" spans="1:20" x14ac:dyDescent="0.25">
      <c r="A1000" s="1">
        <v>44101</v>
      </c>
      <c r="B1000">
        <v>846179</v>
      </c>
      <c r="C1000">
        <v>33</v>
      </c>
      <c r="D1000">
        <v>576684</v>
      </c>
      <c r="E1000">
        <v>52</v>
      </c>
      <c r="F1000">
        <v>39994</v>
      </c>
      <c r="G1000">
        <v>40</v>
      </c>
      <c r="H1000">
        <v>28480</v>
      </c>
      <c r="I1000">
        <v>27</v>
      </c>
      <c r="J1000">
        <v>9491</v>
      </c>
      <c r="K1000">
        <v>55</v>
      </c>
      <c r="L1000">
        <v>731090</v>
      </c>
      <c r="M1000">
        <v>83</v>
      </c>
      <c r="N1000">
        <v>5</v>
      </c>
      <c r="O1000">
        <v>0</v>
      </c>
      <c r="P1000" t="s">
        <v>27</v>
      </c>
      <c r="Q1000" t="str">
        <f>_xlfn.IFS(OR(MTA_Daily_Ridership[[#This Row],[Day Name]]="Saturday",MTA_Daily_Ridership[[#This Row],[Day Name]]="Sunday"),"Weekend",TRUE,"Weekday")</f>
        <v>Weekend</v>
      </c>
      <c r="R10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2231923</v>
      </c>
      <c r="S1000" s="9">
        <f>(MTA_Daily_Ridership[[#This Row],[Subways: % of Comparable Pre-Pandemic Day]]-100)/100</f>
        <v>-0.67</v>
      </c>
      <c r="T1000">
        <f>MTA_Daily_Ridership[[#This Row],[Subways: Total Estimated Ridership]]/MTA_Daily_Ridership[[#This Row],[Bridges and Tunnels: Total Traffic]]</f>
        <v>1.157421110943933</v>
      </c>
    </row>
    <row r="1001" spans="1:20" x14ac:dyDescent="0.25">
      <c r="A1001" s="1">
        <v>44102</v>
      </c>
      <c r="B1001">
        <v>1489240</v>
      </c>
      <c r="C1001">
        <v>26</v>
      </c>
      <c r="D1001">
        <v>985185</v>
      </c>
      <c r="E1001">
        <v>42</v>
      </c>
      <c r="F1001">
        <v>89664</v>
      </c>
      <c r="G1001">
        <v>27</v>
      </c>
      <c r="H1001">
        <v>43237</v>
      </c>
      <c r="I1001">
        <v>15</v>
      </c>
      <c r="J1001">
        <v>17678</v>
      </c>
      <c r="K1001">
        <v>60</v>
      </c>
      <c r="L1001">
        <v>753158</v>
      </c>
      <c r="M1001">
        <v>79</v>
      </c>
      <c r="N1001">
        <v>3371</v>
      </c>
      <c r="O1001">
        <v>20</v>
      </c>
      <c r="P1001" t="s">
        <v>25</v>
      </c>
      <c r="Q1001" t="str">
        <f>_xlfn.IFS(OR(MTA_Daily_Ridership[[#This Row],[Day Name]]="Saturday",MTA_Daily_Ridership[[#This Row],[Day Name]]="Sunday"),"Weekend",TRUE,"Weekday")</f>
        <v>Weekday</v>
      </c>
      <c r="R10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3381533</v>
      </c>
      <c r="S1001" s="9">
        <f>(MTA_Daily_Ridership[[#This Row],[Subways: % of Comparable Pre-Pandemic Day]]-100)/100</f>
        <v>-0.74</v>
      </c>
      <c r="T1001">
        <f>MTA_Daily_Ridership[[#This Row],[Subways: Total Estimated Ridership]]/MTA_Daily_Ridership[[#This Row],[Bridges and Tunnels: Total Traffic]]</f>
        <v>1.9773274664811367</v>
      </c>
    </row>
    <row r="1002" spans="1:20" x14ac:dyDescent="0.25">
      <c r="A1002" s="1">
        <v>44103</v>
      </c>
      <c r="B1002">
        <v>1661264</v>
      </c>
      <c r="C1002">
        <v>29</v>
      </c>
      <c r="D1002">
        <v>1057135</v>
      </c>
      <c r="E1002">
        <v>46</v>
      </c>
      <c r="F1002">
        <v>88444</v>
      </c>
      <c r="G1002">
        <v>27</v>
      </c>
      <c r="H1002">
        <v>40515</v>
      </c>
      <c r="I1002">
        <v>14</v>
      </c>
      <c r="J1002">
        <v>20517</v>
      </c>
      <c r="K1002">
        <v>69</v>
      </c>
      <c r="L1002">
        <v>790861</v>
      </c>
      <c r="M1002">
        <v>83</v>
      </c>
      <c r="N1002">
        <v>3632</v>
      </c>
      <c r="O1002">
        <v>21</v>
      </c>
      <c r="P1002" t="s">
        <v>23</v>
      </c>
      <c r="Q1002" t="str">
        <f>_xlfn.IFS(OR(MTA_Daily_Ridership[[#This Row],[Day Name]]="Saturday",MTA_Daily_Ridership[[#This Row],[Day Name]]="Sunday"),"Weekend",TRUE,"Weekday")</f>
        <v>Weekday</v>
      </c>
      <c r="R10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3662368</v>
      </c>
      <c r="S1002" s="9">
        <f>(MTA_Daily_Ridership[[#This Row],[Subways: % of Comparable Pre-Pandemic Day]]-100)/100</f>
        <v>-0.71</v>
      </c>
      <c r="T1002">
        <f>MTA_Daily_Ridership[[#This Row],[Subways: Total Estimated Ridership]]/MTA_Daily_Ridership[[#This Row],[Bridges and Tunnels: Total Traffic]]</f>
        <v>2.1005764603387953</v>
      </c>
    </row>
    <row r="1003" spans="1:20" x14ac:dyDescent="0.25">
      <c r="A1003" s="1">
        <v>44104</v>
      </c>
      <c r="B1003">
        <v>1740820</v>
      </c>
      <c r="C1003">
        <v>30</v>
      </c>
      <c r="D1003">
        <v>1101663</v>
      </c>
      <c r="E1003">
        <v>47</v>
      </c>
      <c r="F1003">
        <v>89223</v>
      </c>
      <c r="G1003">
        <v>27</v>
      </c>
      <c r="H1003">
        <v>41967</v>
      </c>
      <c r="I1003">
        <v>15</v>
      </c>
      <c r="J1003">
        <v>21424</v>
      </c>
      <c r="K1003">
        <v>72</v>
      </c>
      <c r="L1003">
        <v>822682</v>
      </c>
      <c r="M1003">
        <v>86</v>
      </c>
      <c r="N1003">
        <v>3704</v>
      </c>
      <c r="O1003">
        <v>22</v>
      </c>
      <c r="P1003" t="s">
        <v>21</v>
      </c>
      <c r="Q1003" t="str">
        <f>_xlfn.IFS(OR(MTA_Daily_Ridership[[#This Row],[Day Name]]="Saturday",MTA_Daily_Ridership[[#This Row],[Day Name]]="Sunday"),"Weekend",TRUE,"Weekday")</f>
        <v>Weekday</v>
      </c>
      <c r="R10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3821483</v>
      </c>
      <c r="S1003" s="9">
        <f>(MTA_Daily_Ridership[[#This Row],[Subways: % of Comparable Pre-Pandemic Day]]-100)/100</f>
        <v>-0.7</v>
      </c>
      <c r="T1003">
        <f>MTA_Daily_Ridership[[#This Row],[Subways: Total Estimated Ridership]]/MTA_Daily_Ridership[[#This Row],[Bridges and Tunnels: Total Traffic]]</f>
        <v>2.1160302522724455</v>
      </c>
    </row>
    <row r="1004" spans="1:20" x14ac:dyDescent="0.25">
      <c r="A1004" s="1">
        <v>44105</v>
      </c>
      <c r="B1004">
        <v>1809958</v>
      </c>
      <c r="C1004">
        <v>31</v>
      </c>
      <c r="D1004">
        <v>1159859</v>
      </c>
      <c r="E1004">
        <v>51</v>
      </c>
      <c r="F1004">
        <v>86082</v>
      </c>
      <c r="G1004">
        <v>27</v>
      </c>
      <c r="H1004">
        <v>42390</v>
      </c>
      <c r="I1004">
        <v>15</v>
      </c>
      <c r="J1004">
        <v>22309</v>
      </c>
      <c r="K1004">
        <v>75</v>
      </c>
      <c r="L1004">
        <v>870605</v>
      </c>
      <c r="M1004">
        <v>94</v>
      </c>
      <c r="N1004">
        <v>4003</v>
      </c>
      <c r="O1004">
        <v>22</v>
      </c>
      <c r="P1004" t="s">
        <v>22</v>
      </c>
      <c r="Q1004" t="str">
        <f>_xlfn.IFS(OR(MTA_Daily_Ridership[[#This Row],[Day Name]]="Saturday",MTA_Daily_Ridership[[#This Row],[Day Name]]="Sunday"),"Weekend",TRUE,"Weekday")</f>
        <v>Weekday</v>
      </c>
      <c r="R10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3995206</v>
      </c>
      <c r="S1004" s="9">
        <f>(MTA_Daily_Ridership[[#This Row],[Subways: % of Comparable Pre-Pandemic Day]]-100)/100</f>
        <v>-0.69</v>
      </c>
      <c r="T1004">
        <f>MTA_Daily_Ridership[[#This Row],[Subways: Total Estimated Ridership]]/MTA_Daily_Ridership[[#This Row],[Bridges and Tunnels: Total Traffic]]</f>
        <v>2.0789657766725438</v>
      </c>
    </row>
    <row r="1005" spans="1:20" x14ac:dyDescent="0.25">
      <c r="A1005" s="1">
        <v>44106</v>
      </c>
      <c r="B1005">
        <v>1790612</v>
      </c>
      <c r="C1005">
        <v>31</v>
      </c>
      <c r="D1005">
        <v>1115793</v>
      </c>
      <c r="E1005">
        <v>49</v>
      </c>
      <c r="F1005">
        <v>87291</v>
      </c>
      <c r="G1005">
        <v>28</v>
      </c>
      <c r="H1005">
        <v>48883</v>
      </c>
      <c r="I1005">
        <v>17</v>
      </c>
      <c r="J1005">
        <v>21626</v>
      </c>
      <c r="K1005">
        <v>73</v>
      </c>
      <c r="L1005">
        <v>891268</v>
      </c>
      <c r="M1005">
        <v>96</v>
      </c>
      <c r="N1005">
        <v>3589</v>
      </c>
      <c r="O1005">
        <v>20</v>
      </c>
      <c r="P1005" t="s">
        <v>24</v>
      </c>
      <c r="Q1005" t="str">
        <f>_xlfn.IFS(OR(MTA_Daily_Ridership[[#This Row],[Day Name]]="Saturday",MTA_Daily_Ridership[[#This Row],[Day Name]]="Sunday"),"Weekend",TRUE,"Weekday")</f>
        <v>Weekday</v>
      </c>
      <c r="R10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3959062</v>
      </c>
      <c r="S1005" s="9">
        <f>(MTA_Daily_Ridership[[#This Row],[Subways: % of Comparable Pre-Pandemic Day]]-100)/100</f>
        <v>-0.69</v>
      </c>
      <c r="T1005">
        <f>MTA_Daily_Ridership[[#This Row],[Subways: Total Estimated Ridership]]/MTA_Daily_Ridership[[#This Row],[Bridges and Tunnels: Total Traffic]]</f>
        <v>2.0090612475708767</v>
      </c>
    </row>
    <row r="1006" spans="1:20" x14ac:dyDescent="0.25">
      <c r="A1006" s="1">
        <v>44107</v>
      </c>
      <c r="B1006">
        <v>1168040</v>
      </c>
      <c r="C1006">
        <v>35</v>
      </c>
      <c r="D1006">
        <v>777674</v>
      </c>
      <c r="E1006">
        <v>56</v>
      </c>
      <c r="F1006">
        <v>45018</v>
      </c>
      <c r="G1006">
        <v>40</v>
      </c>
      <c r="H1006">
        <v>36907</v>
      </c>
      <c r="I1006">
        <v>24</v>
      </c>
      <c r="J1006">
        <v>12759</v>
      </c>
      <c r="K1006">
        <v>72</v>
      </c>
      <c r="L1006">
        <v>810625</v>
      </c>
      <c r="M1006">
        <v>86</v>
      </c>
      <c r="N1006">
        <v>33</v>
      </c>
      <c r="O1006">
        <v>1</v>
      </c>
      <c r="P1006" t="s">
        <v>26</v>
      </c>
      <c r="Q1006" t="str">
        <f>_xlfn.IFS(OR(MTA_Daily_Ridership[[#This Row],[Day Name]]="Saturday",MTA_Daily_Ridership[[#This Row],[Day Name]]="Sunday"),"Weekend",TRUE,"Weekday")</f>
        <v>Weekend</v>
      </c>
      <c r="R10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2851056</v>
      </c>
      <c r="S1006" s="9">
        <f>(MTA_Daily_Ridership[[#This Row],[Subways: % of Comparable Pre-Pandemic Day]]-100)/100</f>
        <v>-0.65</v>
      </c>
      <c r="T1006">
        <f>MTA_Daily_Ridership[[#This Row],[Subways: Total Estimated Ridership]]/MTA_Daily_Ridership[[#This Row],[Bridges and Tunnels: Total Traffic]]</f>
        <v>1.4409128758673864</v>
      </c>
    </row>
    <row r="1007" spans="1:20" x14ac:dyDescent="0.25">
      <c r="A1007" s="1">
        <v>44108</v>
      </c>
      <c r="B1007">
        <v>852830</v>
      </c>
      <c r="C1007">
        <v>35</v>
      </c>
      <c r="D1007">
        <v>570608</v>
      </c>
      <c r="E1007">
        <v>57</v>
      </c>
      <c r="F1007">
        <v>34976</v>
      </c>
      <c r="G1007">
        <v>38</v>
      </c>
      <c r="H1007">
        <v>27667</v>
      </c>
      <c r="I1007">
        <v>26</v>
      </c>
      <c r="J1007">
        <v>10010</v>
      </c>
      <c r="K1007">
        <v>54</v>
      </c>
      <c r="L1007">
        <v>706562</v>
      </c>
      <c r="M1007">
        <v>84</v>
      </c>
      <c r="N1007">
        <v>761</v>
      </c>
      <c r="O1007">
        <v>20</v>
      </c>
      <c r="P1007" t="s">
        <v>27</v>
      </c>
      <c r="Q1007" t="str">
        <f>_xlfn.IFS(OR(MTA_Daily_Ridership[[#This Row],[Day Name]]="Saturday",MTA_Daily_Ridership[[#This Row],[Day Name]]="Sunday"),"Weekend",TRUE,"Weekday")</f>
        <v>Weekend</v>
      </c>
      <c r="R10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2203414</v>
      </c>
      <c r="S1007" s="9">
        <f>(MTA_Daily_Ridership[[#This Row],[Subways: % of Comparable Pre-Pandemic Day]]-100)/100</f>
        <v>-0.65</v>
      </c>
      <c r="T1007">
        <f>MTA_Daily_Ridership[[#This Row],[Subways: Total Estimated Ridership]]/MTA_Daily_Ridership[[#This Row],[Bridges and Tunnels: Total Traffic]]</f>
        <v>1.2070136803281242</v>
      </c>
    </row>
    <row r="1008" spans="1:20" x14ac:dyDescent="0.25">
      <c r="A1008" s="1">
        <v>44109</v>
      </c>
      <c r="B1008">
        <v>1678792</v>
      </c>
      <c r="C1008">
        <v>29</v>
      </c>
      <c r="D1008">
        <v>1102675</v>
      </c>
      <c r="E1008">
        <v>49</v>
      </c>
      <c r="F1008">
        <v>88694</v>
      </c>
      <c r="G1008">
        <v>28</v>
      </c>
      <c r="H1008">
        <v>42257</v>
      </c>
      <c r="I1008">
        <v>15</v>
      </c>
      <c r="J1008">
        <v>19971</v>
      </c>
      <c r="K1008">
        <v>67</v>
      </c>
      <c r="L1008">
        <v>783540</v>
      </c>
      <c r="M1008">
        <v>84</v>
      </c>
      <c r="N1008">
        <v>3587</v>
      </c>
      <c r="O1008">
        <v>20</v>
      </c>
      <c r="P1008" t="s">
        <v>25</v>
      </c>
      <c r="Q1008" t="str">
        <f>_xlfn.IFS(OR(MTA_Daily_Ridership[[#This Row],[Day Name]]="Saturday",MTA_Daily_Ridership[[#This Row],[Day Name]]="Sunday"),"Weekend",TRUE,"Weekday")</f>
        <v>Weekday</v>
      </c>
      <c r="R10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3719516</v>
      </c>
      <c r="S1008" s="9">
        <f>(MTA_Daily_Ridership[[#This Row],[Subways: % of Comparable Pre-Pandemic Day]]-100)/100</f>
        <v>-0.71</v>
      </c>
      <c r="T1008">
        <f>MTA_Daily_Ridership[[#This Row],[Subways: Total Estimated Ridership]]/MTA_Daily_Ridership[[#This Row],[Bridges and Tunnels: Total Traffic]]</f>
        <v>2.1425734487071497</v>
      </c>
    </row>
    <row r="1009" spans="1:20" x14ac:dyDescent="0.25">
      <c r="A1009" s="1">
        <v>44110</v>
      </c>
      <c r="B1009">
        <v>1758454</v>
      </c>
      <c r="C1009">
        <v>31</v>
      </c>
      <c r="D1009">
        <v>1137217</v>
      </c>
      <c r="E1009">
        <v>50</v>
      </c>
      <c r="F1009">
        <v>87748</v>
      </c>
      <c r="G1009">
        <v>28</v>
      </c>
      <c r="H1009">
        <v>43803</v>
      </c>
      <c r="I1009">
        <v>15</v>
      </c>
      <c r="J1009">
        <v>21475</v>
      </c>
      <c r="K1009">
        <v>72</v>
      </c>
      <c r="L1009">
        <v>802900</v>
      </c>
      <c r="M1009">
        <v>87</v>
      </c>
      <c r="N1009">
        <v>3866</v>
      </c>
      <c r="O1009">
        <v>22</v>
      </c>
      <c r="P1009" t="s">
        <v>23</v>
      </c>
      <c r="Q1009" t="str">
        <f>_xlfn.IFS(OR(MTA_Daily_Ridership[[#This Row],[Day Name]]="Saturday",MTA_Daily_Ridership[[#This Row],[Day Name]]="Sunday"),"Weekend",TRUE,"Weekday")</f>
        <v>Weekday</v>
      </c>
      <c r="R10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3855463</v>
      </c>
      <c r="S1009" s="9">
        <f>(MTA_Daily_Ridership[[#This Row],[Subways: % of Comparable Pre-Pandemic Day]]-100)/100</f>
        <v>-0.69</v>
      </c>
      <c r="T1009">
        <f>MTA_Daily_Ridership[[#This Row],[Subways: Total Estimated Ridership]]/MTA_Daily_Ridership[[#This Row],[Bridges and Tunnels: Total Traffic]]</f>
        <v>2.1901282849669945</v>
      </c>
    </row>
    <row r="1010" spans="1:20" x14ac:dyDescent="0.25">
      <c r="A1010" s="1">
        <v>44111</v>
      </c>
      <c r="B1010">
        <v>1770617</v>
      </c>
      <c r="C1010">
        <v>31</v>
      </c>
      <c r="D1010">
        <v>1123231</v>
      </c>
      <c r="E1010">
        <v>50</v>
      </c>
      <c r="F1010">
        <v>87119</v>
      </c>
      <c r="G1010">
        <v>28</v>
      </c>
      <c r="H1010">
        <v>43534</v>
      </c>
      <c r="I1010">
        <v>15</v>
      </c>
      <c r="J1010">
        <v>23027</v>
      </c>
      <c r="K1010">
        <v>77</v>
      </c>
      <c r="L1010">
        <v>814866</v>
      </c>
      <c r="M1010">
        <v>88</v>
      </c>
      <c r="N1010">
        <v>3791</v>
      </c>
      <c r="O1010">
        <v>21</v>
      </c>
      <c r="P1010" t="s">
        <v>21</v>
      </c>
      <c r="Q1010" t="str">
        <f>_xlfn.IFS(OR(MTA_Daily_Ridership[[#This Row],[Day Name]]="Saturday",MTA_Daily_Ridership[[#This Row],[Day Name]]="Sunday"),"Weekend",TRUE,"Weekday")</f>
        <v>Weekday</v>
      </c>
      <c r="R10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3866185</v>
      </c>
      <c r="S1010" s="9">
        <f>(MTA_Daily_Ridership[[#This Row],[Subways: % of Comparable Pre-Pandemic Day]]-100)/100</f>
        <v>-0.69</v>
      </c>
      <c r="T1010">
        <f>MTA_Daily_Ridership[[#This Row],[Subways: Total Estimated Ridership]]/MTA_Daily_Ridership[[#This Row],[Bridges and Tunnels: Total Traffic]]</f>
        <v>2.1728934573291805</v>
      </c>
    </row>
    <row r="1011" spans="1:20" x14ac:dyDescent="0.25">
      <c r="A1011" s="1">
        <v>44112</v>
      </c>
      <c r="B1011">
        <v>1798005</v>
      </c>
      <c r="C1011">
        <v>31</v>
      </c>
      <c r="D1011">
        <v>1126770</v>
      </c>
      <c r="E1011">
        <v>50</v>
      </c>
      <c r="F1011">
        <v>87959</v>
      </c>
      <c r="G1011">
        <v>28</v>
      </c>
      <c r="H1011">
        <v>44802</v>
      </c>
      <c r="I1011">
        <v>15</v>
      </c>
      <c r="J1011">
        <v>21964</v>
      </c>
      <c r="K1011">
        <v>74</v>
      </c>
      <c r="L1011">
        <v>845788</v>
      </c>
      <c r="M1011">
        <v>91</v>
      </c>
      <c r="N1011">
        <v>3913</v>
      </c>
      <c r="O1011">
        <v>22</v>
      </c>
      <c r="P1011" t="s">
        <v>22</v>
      </c>
      <c r="Q1011" t="str">
        <f>_xlfn.IFS(OR(MTA_Daily_Ridership[[#This Row],[Day Name]]="Saturday",MTA_Daily_Ridership[[#This Row],[Day Name]]="Sunday"),"Weekend",TRUE,"Weekday")</f>
        <v>Weekday</v>
      </c>
      <c r="R10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3929201</v>
      </c>
      <c r="S1011" s="9">
        <f>(MTA_Daily_Ridership[[#This Row],[Subways: % of Comparable Pre-Pandemic Day]]-100)/100</f>
        <v>-0.69</v>
      </c>
      <c r="T1011">
        <f>MTA_Daily_Ridership[[#This Row],[Subways: Total Estimated Ridership]]/MTA_Daily_Ridership[[#This Row],[Bridges and Tunnels: Total Traffic]]</f>
        <v>2.1258341333762125</v>
      </c>
    </row>
    <row r="1012" spans="1:20" x14ac:dyDescent="0.25">
      <c r="A1012" s="1">
        <v>44113</v>
      </c>
      <c r="B1012">
        <v>1808079</v>
      </c>
      <c r="C1012">
        <v>31</v>
      </c>
      <c r="D1012">
        <v>1117172</v>
      </c>
      <c r="E1012">
        <v>50</v>
      </c>
      <c r="F1012">
        <v>78663</v>
      </c>
      <c r="G1012">
        <v>25</v>
      </c>
      <c r="H1012">
        <v>52686</v>
      </c>
      <c r="I1012">
        <v>18</v>
      </c>
      <c r="J1012">
        <v>21274</v>
      </c>
      <c r="K1012">
        <v>71</v>
      </c>
      <c r="L1012">
        <v>896404</v>
      </c>
      <c r="M1012">
        <v>97</v>
      </c>
      <c r="N1012">
        <v>3700</v>
      </c>
      <c r="O1012">
        <v>21</v>
      </c>
      <c r="P1012" t="s">
        <v>24</v>
      </c>
      <c r="Q1012" t="str">
        <f>_xlfn.IFS(OR(MTA_Daily_Ridership[[#This Row],[Day Name]]="Saturday",MTA_Daily_Ridership[[#This Row],[Day Name]]="Sunday"),"Weekend",TRUE,"Weekday")</f>
        <v>Weekday</v>
      </c>
      <c r="R10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3977978</v>
      </c>
      <c r="S1012" s="9">
        <f>(MTA_Daily_Ridership[[#This Row],[Subways: % of Comparable Pre-Pandemic Day]]-100)/100</f>
        <v>-0.69</v>
      </c>
      <c r="T1012">
        <f>MTA_Daily_Ridership[[#This Row],[Subways: Total Estimated Ridership]]/MTA_Daily_Ridership[[#This Row],[Bridges and Tunnels: Total Traffic]]</f>
        <v>2.0170358454446879</v>
      </c>
    </row>
    <row r="1013" spans="1:20" x14ac:dyDescent="0.25">
      <c r="A1013" s="1">
        <v>44114</v>
      </c>
      <c r="B1013">
        <v>1170227</v>
      </c>
      <c r="C1013">
        <v>35</v>
      </c>
      <c r="D1013">
        <v>771088</v>
      </c>
      <c r="E1013">
        <v>55</v>
      </c>
      <c r="F1013">
        <v>44528</v>
      </c>
      <c r="G1013">
        <v>39</v>
      </c>
      <c r="H1013">
        <v>41409</v>
      </c>
      <c r="I1013">
        <v>27</v>
      </c>
      <c r="J1013">
        <v>12627</v>
      </c>
      <c r="K1013">
        <v>71</v>
      </c>
      <c r="L1013">
        <v>823775</v>
      </c>
      <c r="M1013">
        <v>87</v>
      </c>
      <c r="N1013">
        <v>1430</v>
      </c>
      <c r="O1013">
        <v>31</v>
      </c>
      <c r="P1013" t="s">
        <v>26</v>
      </c>
      <c r="Q1013" t="str">
        <f>_xlfn.IFS(OR(MTA_Daily_Ridership[[#This Row],[Day Name]]="Saturday",MTA_Daily_Ridership[[#This Row],[Day Name]]="Sunday"),"Weekend",TRUE,"Weekday")</f>
        <v>Weekend</v>
      </c>
      <c r="R10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2865084</v>
      </c>
      <c r="S1013" s="9">
        <f>(MTA_Daily_Ridership[[#This Row],[Subways: % of Comparable Pre-Pandemic Day]]-100)/100</f>
        <v>-0.65</v>
      </c>
      <c r="T1013">
        <f>MTA_Daily_Ridership[[#This Row],[Subways: Total Estimated Ridership]]/MTA_Daily_Ridership[[#This Row],[Bridges and Tunnels: Total Traffic]]</f>
        <v>1.4205662954083336</v>
      </c>
    </row>
    <row r="1014" spans="1:20" x14ac:dyDescent="0.25">
      <c r="A1014" s="1">
        <v>44115</v>
      </c>
      <c r="B1014">
        <v>848469</v>
      </c>
      <c r="C1014">
        <v>35</v>
      </c>
      <c r="D1014">
        <v>564051</v>
      </c>
      <c r="E1014">
        <v>56</v>
      </c>
      <c r="F1014">
        <v>34593</v>
      </c>
      <c r="G1014">
        <v>38</v>
      </c>
      <c r="H1014">
        <v>28784</v>
      </c>
      <c r="I1014">
        <v>27</v>
      </c>
      <c r="J1014">
        <v>9470</v>
      </c>
      <c r="K1014">
        <v>52</v>
      </c>
      <c r="L1014">
        <v>692668</v>
      </c>
      <c r="M1014">
        <v>82</v>
      </c>
      <c r="N1014">
        <v>1049</v>
      </c>
      <c r="O1014">
        <v>28</v>
      </c>
      <c r="P1014" t="s">
        <v>27</v>
      </c>
      <c r="Q1014" t="str">
        <f>_xlfn.IFS(OR(MTA_Daily_Ridership[[#This Row],[Day Name]]="Saturday",MTA_Daily_Ridership[[#This Row],[Day Name]]="Sunday"),"Weekend",TRUE,"Weekday")</f>
        <v>Weekend</v>
      </c>
      <c r="R10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2179084</v>
      </c>
      <c r="S1014" s="9">
        <f>(MTA_Daily_Ridership[[#This Row],[Subways: % of Comparable Pre-Pandemic Day]]-100)/100</f>
        <v>-0.65</v>
      </c>
      <c r="T1014">
        <f>MTA_Daily_Ridership[[#This Row],[Subways: Total Estimated Ridership]]/MTA_Daily_Ridership[[#This Row],[Bridges and Tunnels: Total Traffic]]</f>
        <v>1.2249288259310376</v>
      </c>
    </row>
    <row r="1015" spans="1:20" x14ac:dyDescent="0.25">
      <c r="A1015" s="1">
        <v>44116</v>
      </c>
      <c r="B1015">
        <v>1284655</v>
      </c>
      <c r="C1015">
        <v>22</v>
      </c>
      <c r="D1015">
        <v>767564</v>
      </c>
      <c r="E1015">
        <v>34</v>
      </c>
      <c r="F1015">
        <v>76776</v>
      </c>
      <c r="G1015">
        <v>24</v>
      </c>
      <c r="H1015">
        <v>39838</v>
      </c>
      <c r="I1015">
        <v>14</v>
      </c>
      <c r="J1015">
        <v>15722</v>
      </c>
      <c r="K1015">
        <v>53</v>
      </c>
      <c r="L1015">
        <v>685981</v>
      </c>
      <c r="M1015">
        <v>74</v>
      </c>
      <c r="N1015">
        <v>2237</v>
      </c>
      <c r="O1015">
        <v>13</v>
      </c>
      <c r="P1015" t="s">
        <v>25</v>
      </c>
      <c r="Q1015" t="str">
        <f>_xlfn.IFS(OR(MTA_Daily_Ridership[[#This Row],[Day Name]]="Saturday",MTA_Daily_Ridership[[#This Row],[Day Name]]="Sunday"),"Weekend",TRUE,"Weekday")</f>
        <v>Weekday</v>
      </c>
      <c r="R10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2872773</v>
      </c>
      <c r="S1015" s="9">
        <f>(MTA_Daily_Ridership[[#This Row],[Subways: % of Comparable Pre-Pandemic Day]]-100)/100</f>
        <v>-0.78</v>
      </c>
      <c r="T1015">
        <f>MTA_Daily_Ridership[[#This Row],[Subways: Total Estimated Ridership]]/MTA_Daily_Ridership[[#This Row],[Bridges and Tunnels: Total Traffic]]</f>
        <v>1.8727267956401126</v>
      </c>
    </row>
    <row r="1016" spans="1:20" x14ac:dyDescent="0.25">
      <c r="A1016" s="1">
        <v>44117</v>
      </c>
      <c r="B1016">
        <v>1715183</v>
      </c>
      <c r="C1016">
        <v>30</v>
      </c>
      <c r="D1016">
        <v>1063680</v>
      </c>
      <c r="E1016">
        <v>47</v>
      </c>
      <c r="F1016">
        <v>76552</v>
      </c>
      <c r="G1016">
        <v>24</v>
      </c>
      <c r="H1016">
        <v>42205</v>
      </c>
      <c r="I1016">
        <v>15</v>
      </c>
      <c r="J1016">
        <v>20909</v>
      </c>
      <c r="K1016">
        <v>70</v>
      </c>
      <c r="L1016">
        <v>765671</v>
      </c>
      <c r="M1016">
        <v>82</v>
      </c>
      <c r="N1016">
        <v>3670</v>
      </c>
      <c r="O1016">
        <v>21</v>
      </c>
      <c r="P1016" t="s">
        <v>23</v>
      </c>
      <c r="Q1016" t="str">
        <f>_xlfn.IFS(OR(MTA_Daily_Ridership[[#This Row],[Day Name]]="Saturday",MTA_Daily_Ridership[[#This Row],[Day Name]]="Sunday"),"Weekend",TRUE,"Weekday")</f>
        <v>Weekday</v>
      </c>
      <c r="R10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3687870</v>
      </c>
      <c r="S1016" s="9">
        <f>(MTA_Daily_Ridership[[#This Row],[Subways: % of Comparable Pre-Pandemic Day]]-100)/100</f>
        <v>-0.7</v>
      </c>
      <c r="T1016">
        <f>MTA_Daily_Ridership[[#This Row],[Subways: Total Estimated Ridership]]/MTA_Daily_Ridership[[#This Row],[Bridges and Tunnels: Total Traffic]]</f>
        <v>2.240104431276619</v>
      </c>
    </row>
    <row r="1017" spans="1:20" x14ac:dyDescent="0.25">
      <c r="A1017" s="1">
        <v>44118</v>
      </c>
      <c r="B1017">
        <v>1838682</v>
      </c>
      <c r="C1017">
        <v>32</v>
      </c>
      <c r="D1017">
        <v>1162256</v>
      </c>
      <c r="E1017">
        <v>52</v>
      </c>
      <c r="F1017">
        <v>89173</v>
      </c>
      <c r="G1017">
        <v>28</v>
      </c>
      <c r="H1017">
        <v>45148</v>
      </c>
      <c r="I1017">
        <v>16</v>
      </c>
      <c r="J1017">
        <v>23169</v>
      </c>
      <c r="K1017">
        <v>78</v>
      </c>
      <c r="L1017">
        <v>824528</v>
      </c>
      <c r="M1017">
        <v>89</v>
      </c>
      <c r="N1017">
        <v>3956</v>
      </c>
      <c r="O1017">
        <v>22</v>
      </c>
      <c r="P1017" t="s">
        <v>21</v>
      </c>
      <c r="Q1017" t="str">
        <f>_xlfn.IFS(OR(MTA_Daily_Ridership[[#This Row],[Day Name]]="Saturday",MTA_Daily_Ridership[[#This Row],[Day Name]]="Sunday"),"Weekend",TRUE,"Weekday")</f>
        <v>Weekday</v>
      </c>
      <c r="R10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3986912</v>
      </c>
      <c r="S1017" s="9">
        <f>(MTA_Daily_Ridership[[#This Row],[Subways: % of Comparable Pre-Pandemic Day]]-100)/100</f>
        <v>-0.68</v>
      </c>
      <c r="T1017">
        <f>MTA_Daily_Ridership[[#This Row],[Subways: Total Estimated Ridership]]/MTA_Daily_Ridership[[#This Row],[Bridges and Tunnels: Total Traffic]]</f>
        <v>2.2299812741350205</v>
      </c>
    </row>
    <row r="1018" spans="1:20" x14ac:dyDescent="0.25">
      <c r="A1018" s="1">
        <v>44119</v>
      </c>
      <c r="B1018">
        <v>1853753</v>
      </c>
      <c r="C1018">
        <v>32</v>
      </c>
      <c r="D1018">
        <v>1152434</v>
      </c>
      <c r="E1018">
        <v>51</v>
      </c>
      <c r="F1018">
        <v>90288</v>
      </c>
      <c r="G1018">
        <v>29</v>
      </c>
      <c r="H1018">
        <v>46249</v>
      </c>
      <c r="I1018">
        <v>16</v>
      </c>
      <c r="J1018">
        <v>22834</v>
      </c>
      <c r="K1018">
        <v>77</v>
      </c>
      <c r="L1018">
        <v>866244</v>
      </c>
      <c r="M1018">
        <v>93</v>
      </c>
      <c r="N1018">
        <v>4069</v>
      </c>
      <c r="O1018">
        <v>23</v>
      </c>
      <c r="P1018" t="s">
        <v>22</v>
      </c>
      <c r="Q1018" t="str">
        <f>_xlfn.IFS(OR(MTA_Daily_Ridership[[#This Row],[Day Name]]="Saturday",MTA_Daily_Ridership[[#This Row],[Day Name]]="Sunday"),"Weekend",TRUE,"Weekday")</f>
        <v>Weekday</v>
      </c>
      <c r="R10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4035871</v>
      </c>
      <c r="S1018" s="9">
        <f>(MTA_Daily_Ridership[[#This Row],[Subways: % of Comparable Pre-Pandemic Day]]-100)/100</f>
        <v>-0.68</v>
      </c>
      <c r="T1018">
        <f>MTA_Daily_Ridership[[#This Row],[Subways: Total Estimated Ridership]]/MTA_Daily_Ridership[[#This Row],[Bridges and Tunnels: Total Traffic]]</f>
        <v>2.1399894256121832</v>
      </c>
    </row>
    <row r="1019" spans="1:20" x14ac:dyDescent="0.25">
      <c r="A1019" s="1">
        <v>44120</v>
      </c>
      <c r="B1019">
        <v>1671320</v>
      </c>
      <c r="C1019">
        <v>29</v>
      </c>
      <c r="D1019">
        <v>974110</v>
      </c>
      <c r="E1019">
        <v>43</v>
      </c>
      <c r="F1019">
        <v>83798</v>
      </c>
      <c r="G1019">
        <v>27</v>
      </c>
      <c r="H1019">
        <v>47291</v>
      </c>
      <c r="I1019">
        <v>16</v>
      </c>
      <c r="J1019">
        <v>20776</v>
      </c>
      <c r="K1019">
        <v>70</v>
      </c>
      <c r="L1019">
        <v>820105</v>
      </c>
      <c r="M1019">
        <v>88</v>
      </c>
      <c r="N1019">
        <v>3366</v>
      </c>
      <c r="O1019">
        <v>19</v>
      </c>
      <c r="P1019" t="s">
        <v>24</v>
      </c>
      <c r="Q1019" t="str">
        <f>_xlfn.IFS(OR(MTA_Daily_Ridership[[#This Row],[Day Name]]="Saturday",MTA_Daily_Ridership[[#This Row],[Day Name]]="Sunday"),"Weekend",TRUE,"Weekday")</f>
        <v>Weekday</v>
      </c>
      <c r="R10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3620766</v>
      </c>
      <c r="S1019" s="9">
        <f>(MTA_Daily_Ridership[[#This Row],[Subways: % of Comparable Pre-Pandemic Day]]-100)/100</f>
        <v>-0.71</v>
      </c>
      <c r="T1019">
        <f>MTA_Daily_Ridership[[#This Row],[Subways: Total Estimated Ridership]]/MTA_Daily_Ridership[[#This Row],[Bridges and Tunnels: Total Traffic]]</f>
        <v>2.037934166966425</v>
      </c>
    </row>
    <row r="1020" spans="1:20" x14ac:dyDescent="0.25">
      <c r="A1020" s="1">
        <v>44121</v>
      </c>
      <c r="B1020">
        <v>1209473</v>
      </c>
      <c r="C1020">
        <v>36</v>
      </c>
      <c r="D1020">
        <v>778070</v>
      </c>
      <c r="E1020">
        <v>56</v>
      </c>
      <c r="F1020">
        <v>43768</v>
      </c>
      <c r="G1020">
        <v>39</v>
      </c>
      <c r="H1020">
        <v>37764</v>
      </c>
      <c r="I1020">
        <v>25</v>
      </c>
      <c r="J1020">
        <v>11831</v>
      </c>
      <c r="K1020">
        <v>67</v>
      </c>
      <c r="L1020">
        <v>794519</v>
      </c>
      <c r="M1020">
        <v>84</v>
      </c>
      <c r="N1020">
        <v>1588</v>
      </c>
      <c r="O1020">
        <v>35</v>
      </c>
      <c r="P1020" t="s">
        <v>26</v>
      </c>
      <c r="Q1020" t="str">
        <f>_xlfn.IFS(OR(MTA_Daily_Ridership[[#This Row],[Day Name]]="Saturday",MTA_Daily_Ridership[[#This Row],[Day Name]]="Sunday"),"Weekend",TRUE,"Weekday")</f>
        <v>Weekend</v>
      </c>
      <c r="R10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2877013</v>
      </c>
      <c r="S1020" s="9">
        <f>(MTA_Daily_Ridership[[#This Row],[Subways: % of Comparable Pre-Pandemic Day]]-100)/100</f>
        <v>-0.64</v>
      </c>
      <c r="T1020">
        <f>MTA_Daily_Ridership[[#This Row],[Subways: Total Estimated Ridership]]/MTA_Daily_Ridership[[#This Row],[Bridges and Tunnels: Total Traffic]]</f>
        <v>1.5222707071825847</v>
      </c>
    </row>
    <row r="1021" spans="1:20" x14ac:dyDescent="0.25">
      <c r="A1021" s="1">
        <v>44122</v>
      </c>
      <c r="B1021">
        <v>896812</v>
      </c>
      <c r="C1021">
        <v>37</v>
      </c>
      <c r="D1021">
        <v>583350</v>
      </c>
      <c r="E1021">
        <v>58</v>
      </c>
      <c r="F1021">
        <v>34682</v>
      </c>
      <c r="G1021">
        <v>38</v>
      </c>
      <c r="H1021">
        <v>30690</v>
      </c>
      <c r="I1021">
        <v>29</v>
      </c>
      <c r="J1021">
        <v>9998</v>
      </c>
      <c r="K1021">
        <v>54</v>
      </c>
      <c r="L1021">
        <v>752261</v>
      </c>
      <c r="M1021">
        <v>89</v>
      </c>
      <c r="N1021">
        <v>1074</v>
      </c>
      <c r="O1021">
        <v>28</v>
      </c>
      <c r="P1021" t="s">
        <v>27</v>
      </c>
      <c r="Q1021" t="str">
        <f>_xlfn.IFS(OR(MTA_Daily_Ridership[[#This Row],[Day Name]]="Saturday",MTA_Daily_Ridership[[#This Row],[Day Name]]="Sunday"),"Weekend",TRUE,"Weekday")</f>
        <v>Weekend</v>
      </c>
      <c r="R10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2308867</v>
      </c>
      <c r="S1021" s="9">
        <f>(MTA_Daily_Ridership[[#This Row],[Subways: % of Comparable Pre-Pandemic Day]]-100)/100</f>
        <v>-0.63</v>
      </c>
      <c r="T1021">
        <f>MTA_Daily_Ridership[[#This Row],[Subways: Total Estimated Ridership]]/MTA_Daily_Ridership[[#This Row],[Bridges and Tunnels: Total Traffic]]</f>
        <v>1.192155382241004</v>
      </c>
    </row>
    <row r="1022" spans="1:20" x14ac:dyDescent="0.25">
      <c r="A1022" s="1">
        <v>44123</v>
      </c>
      <c r="B1022">
        <v>1719153</v>
      </c>
      <c r="C1022">
        <v>30</v>
      </c>
      <c r="D1022">
        <v>1105134</v>
      </c>
      <c r="E1022">
        <v>49</v>
      </c>
      <c r="F1022">
        <v>89186</v>
      </c>
      <c r="G1022">
        <v>28</v>
      </c>
      <c r="H1022">
        <v>44368</v>
      </c>
      <c r="I1022">
        <v>15</v>
      </c>
      <c r="J1022">
        <v>20812</v>
      </c>
      <c r="K1022">
        <v>70</v>
      </c>
      <c r="L1022">
        <v>782238</v>
      </c>
      <c r="M1022">
        <v>84</v>
      </c>
      <c r="N1022">
        <v>3570</v>
      </c>
      <c r="O1022">
        <v>20</v>
      </c>
      <c r="P1022" t="s">
        <v>25</v>
      </c>
      <c r="Q1022" t="str">
        <f>_xlfn.IFS(OR(MTA_Daily_Ridership[[#This Row],[Day Name]]="Saturday",MTA_Daily_Ridership[[#This Row],[Day Name]]="Sunday"),"Weekend",TRUE,"Weekday")</f>
        <v>Weekday</v>
      </c>
      <c r="R10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3764461</v>
      </c>
      <c r="S1022" s="9">
        <f>(MTA_Daily_Ridership[[#This Row],[Subways: % of Comparable Pre-Pandemic Day]]-100)/100</f>
        <v>-0.7</v>
      </c>
      <c r="T1022">
        <f>MTA_Daily_Ridership[[#This Row],[Subways: Total Estimated Ridership]]/MTA_Daily_Ridership[[#This Row],[Bridges and Tunnels: Total Traffic]]</f>
        <v>2.197736494519571</v>
      </c>
    </row>
    <row r="1023" spans="1:20" x14ac:dyDescent="0.25">
      <c r="A1023" s="1">
        <v>44124</v>
      </c>
      <c r="B1023">
        <v>1780231</v>
      </c>
      <c r="C1023">
        <v>31</v>
      </c>
      <c r="D1023">
        <v>1119283</v>
      </c>
      <c r="E1023">
        <v>50</v>
      </c>
      <c r="F1023">
        <v>86591</v>
      </c>
      <c r="G1023">
        <v>28</v>
      </c>
      <c r="H1023">
        <v>42741</v>
      </c>
      <c r="I1023">
        <v>15</v>
      </c>
      <c r="J1023">
        <v>21936</v>
      </c>
      <c r="K1023">
        <v>74</v>
      </c>
      <c r="L1023">
        <v>790017</v>
      </c>
      <c r="M1023">
        <v>85</v>
      </c>
      <c r="N1023">
        <v>3859</v>
      </c>
      <c r="O1023">
        <v>22</v>
      </c>
      <c r="P1023" t="s">
        <v>23</v>
      </c>
      <c r="Q1023" t="str">
        <f>_xlfn.IFS(OR(MTA_Daily_Ridership[[#This Row],[Day Name]]="Saturday",MTA_Daily_Ridership[[#This Row],[Day Name]]="Sunday"),"Weekend",TRUE,"Weekday")</f>
        <v>Weekday</v>
      </c>
      <c r="R10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3844658</v>
      </c>
      <c r="S1023" s="9">
        <f>(MTA_Daily_Ridership[[#This Row],[Subways: % of Comparable Pre-Pandemic Day]]-100)/100</f>
        <v>-0.69</v>
      </c>
      <c r="T1023">
        <f>MTA_Daily_Ridership[[#This Row],[Subways: Total Estimated Ridership]]/MTA_Daily_Ridership[[#This Row],[Bridges and Tunnels: Total Traffic]]</f>
        <v>2.2534084709569542</v>
      </c>
    </row>
    <row r="1024" spans="1:20" x14ac:dyDescent="0.25">
      <c r="A1024" s="1">
        <v>44125</v>
      </c>
      <c r="B1024">
        <v>1812949</v>
      </c>
      <c r="C1024">
        <v>32</v>
      </c>
      <c r="D1024">
        <v>1140385</v>
      </c>
      <c r="E1024">
        <v>51</v>
      </c>
      <c r="F1024">
        <v>86210</v>
      </c>
      <c r="G1024">
        <v>27</v>
      </c>
      <c r="H1024">
        <v>44102</v>
      </c>
      <c r="I1024">
        <v>15</v>
      </c>
      <c r="J1024">
        <v>22959</v>
      </c>
      <c r="K1024">
        <v>77</v>
      </c>
      <c r="L1024">
        <v>806737</v>
      </c>
      <c r="M1024">
        <v>87</v>
      </c>
      <c r="N1024">
        <v>3848</v>
      </c>
      <c r="O1024">
        <v>22</v>
      </c>
      <c r="P1024" t="s">
        <v>21</v>
      </c>
      <c r="Q1024" t="str">
        <f>_xlfn.IFS(OR(MTA_Daily_Ridership[[#This Row],[Day Name]]="Saturday",MTA_Daily_Ridership[[#This Row],[Day Name]]="Sunday"),"Weekend",TRUE,"Weekday")</f>
        <v>Weekday</v>
      </c>
      <c r="R10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3917190</v>
      </c>
      <c r="S1024" s="9">
        <f>(MTA_Daily_Ridership[[#This Row],[Subways: % of Comparable Pre-Pandemic Day]]-100)/100</f>
        <v>-0.68</v>
      </c>
      <c r="T1024">
        <f>MTA_Daily_Ridership[[#This Row],[Subways: Total Estimated Ridership]]/MTA_Daily_Ridership[[#This Row],[Bridges and Tunnels: Total Traffic]]</f>
        <v>2.2472614991006981</v>
      </c>
    </row>
    <row r="1025" spans="1:20" x14ac:dyDescent="0.25">
      <c r="A1025" s="1">
        <v>44126</v>
      </c>
      <c r="B1025">
        <v>1825208</v>
      </c>
      <c r="C1025">
        <v>32</v>
      </c>
      <c r="D1025">
        <v>1140210</v>
      </c>
      <c r="E1025">
        <v>51</v>
      </c>
      <c r="F1025">
        <v>88686</v>
      </c>
      <c r="G1025">
        <v>28</v>
      </c>
      <c r="H1025">
        <v>45770</v>
      </c>
      <c r="I1025">
        <v>16</v>
      </c>
      <c r="J1025">
        <v>22391</v>
      </c>
      <c r="K1025">
        <v>75</v>
      </c>
      <c r="L1025">
        <v>845063</v>
      </c>
      <c r="M1025">
        <v>91</v>
      </c>
      <c r="N1025">
        <v>3927</v>
      </c>
      <c r="O1025">
        <v>22</v>
      </c>
      <c r="P1025" t="s">
        <v>22</v>
      </c>
      <c r="Q1025" t="str">
        <f>_xlfn.IFS(OR(MTA_Daily_Ridership[[#This Row],[Day Name]]="Saturday",MTA_Daily_Ridership[[#This Row],[Day Name]]="Sunday"),"Weekend",TRUE,"Weekday")</f>
        <v>Weekday</v>
      </c>
      <c r="R10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3971255</v>
      </c>
      <c r="S1025" s="9">
        <f>(MTA_Daily_Ridership[[#This Row],[Subways: % of Comparable Pre-Pandemic Day]]-100)/100</f>
        <v>-0.68</v>
      </c>
      <c r="T1025">
        <f>MTA_Daily_Ridership[[#This Row],[Subways: Total Estimated Ridership]]/MTA_Daily_Ridership[[#This Row],[Bridges and Tunnels: Total Traffic]]</f>
        <v>2.1598484373354414</v>
      </c>
    </row>
    <row r="1026" spans="1:20" x14ac:dyDescent="0.25">
      <c r="A1026" s="1">
        <v>44127</v>
      </c>
      <c r="B1026">
        <v>1842588</v>
      </c>
      <c r="C1026">
        <v>32</v>
      </c>
      <c r="D1026">
        <v>1123540</v>
      </c>
      <c r="E1026">
        <v>50</v>
      </c>
      <c r="F1026">
        <v>89931</v>
      </c>
      <c r="G1026">
        <v>29</v>
      </c>
      <c r="H1026">
        <v>51765</v>
      </c>
      <c r="I1026">
        <v>18</v>
      </c>
      <c r="J1026">
        <v>21766</v>
      </c>
      <c r="K1026">
        <v>73</v>
      </c>
      <c r="L1026">
        <v>881994</v>
      </c>
      <c r="M1026">
        <v>95</v>
      </c>
      <c r="N1026">
        <v>3680</v>
      </c>
      <c r="O1026">
        <v>21</v>
      </c>
      <c r="P1026" t="s">
        <v>24</v>
      </c>
      <c r="Q1026" t="str">
        <f>_xlfn.IFS(OR(MTA_Daily_Ridership[[#This Row],[Day Name]]="Saturday",MTA_Daily_Ridership[[#This Row],[Day Name]]="Sunday"),"Weekend",TRUE,"Weekday")</f>
        <v>Weekday</v>
      </c>
      <c r="R10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4015264</v>
      </c>
      <c r="S1026" s="9">
        <f>(MTA_Daily_Ridership[[#This Row],[Subways: % of Comparable Pre-Pandemic Day]]-100)/100</f>
        <v>-0.68</v>
      </c>
      <c r="T1026">
        <f>MTA_Daily_Ridership[[#This Row],[Subways: Total Estimated Ridership]]/MTA_Daily_Ridership[[#This Row],[Bridges and Tunnels: Total Traffic]]</f>
        <v>2.0891162524915137</v>
      </c>
    </row>
    <row r="1027" spans="1:20" x14ac:dyDescent="0.25">
      <c r="A1027" s="1">
        <v>44128</v>
      </c>
      <c r="B1027">
        <v>1185612</v>
      </c>
      <c r="C1027">
        <v>36</v>
      </c>
      <c r="D1027">
        <v>775122</v>
      </c>
      <c r="E1027">
        <v>56</v>
      </c>
      <c r="F1027">
        <v>43618</v>
      </c>
      <c r="G1027">
        <v>38</v>
      </c>
      <c r="H1027">
        <v>38673</v>
      </c>
      <c r="I1027">
        <v>25</v>
      </c>
      <c r="J1027">
        <v>12916</v>
      </c>
      <c r="K1027">
        <v>73</v>
      </c>
      <c r="L1027">
        <v>805453</v>
      </c>
      <c r="M1027">
        <v>85</v>
      </c>
      <c r="N1027">
        <v>0</v>
      </c>
      <c r="O1027">
        <v>0</v>
      </c>
      <c r="P1027" t="s">
        <v>26</v>
      </c>
      <c r="Q1027" t="str">
        <f>_xlfn.IFS(OR(MTA_Daily_Ridership[[#This Row],[Day Name]]="Saturday",MTA_Daily_Ridership[[#This Row],[Day Name]]="Sunday"),"Weekend",TRUE,"Weekday")</f>
        <v>Weekend</v>
      </c>
      <c r="R10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2861394</v>
      </c>
      <c r="S1027" s="9">
        <f>(MTA_Daily_Ridership[[#This Row],[Subways: % of Comparable Pre-Pandemic Day]]-100)/100</f>
        <v>-0.64</v>
      </c>
      <c r="T1027">
        <f>MTA_Daily_Ridership[[#This Row],[Subways: Total Estimated Ridership]]/MTA_Daily_Ridership[[#This Row],[Bridges and Tunnels: Total Traffic]]</f>
        <v>1.4719816053823127</v>
      </c>
    </row>
    <row r="1028" spans="1:20" x14ac:dyDescent="0.25">
      <c r="A1028" s="1">
        <v>44129</v>
      </c>
      <c r="B1028">
        <v>885001</v>
      </c>
      <c r="C1028">
        <v>36</v>
      </c>
      <c r="D1028">
        <v>572347</v>
      </c>
      <c r="E1028">
        <v>57</v>
      </c>
      <c r="F1028">
        <v>33678</v>
      </c>
      <c r="G1028">
        <v>37</v>
      </c>
      <c r="H1028">
        <v>28321</v>
      </c>
      <c r="I1028">
        <v>27</v>
      </c>
      <c r="J1028">
        <v>10074</v>
      </c>
      <c r="K1028">
        <v>55</v>
      </c>
      <c r="L1028">
        <v>725808</v>
      </c>
      <c r="M1028">
        <v>86</v>
      </c>
      <c r="N1028">
        <v>0</v>
      </c>
      <c r="O1028">
        <v>0</v>
      </c>
      <c r="P1028" t="s">
        <v>27</v>
      </c>
      <c r="Q1028" t="str">
        <f>_xlfn.IFS(OR(MTA_Daily_Ridership[[#This Row],[Day Name]]="Saturday",MTA_Daily_Ridership[[#This Row],[Day Name]]="Sunday"),"Weekend",TRUE,"Weekday")</f>
        <v>Weekend</v>
      </c>
      <c r="R10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2255229</v>
      </c>
      <c r="S1028" s="9">
        <f>(MTA_Daily_Ridership[[#This Row],[Subways: % of Comparable Pre-Pandemic Day]]-100)/100</f>
        <v>-0.64</v>
      </c>
      <c r="T1028">
        <f>MTA_Daily_Ridership[[#This Row],[Subways: Total Estimated Ridership]]/MTA_Daily_Ridership[[#This Row],[Bridges and Tunnels: Total Traffic]]</f>
        <v>1.2193321098692766</v>
      </c>
    </row>
    <row r="1029" spans="1:20" x14ac:dyDescent="0.25">
      <c r="A1029" s="1">
        <v>44130</v>
      </c>
      <c r="B1029">
        <v>1690651</v>
      </c>
      <c r="C1029">
        <v>29</v>
      </c>
      <c r="D1029">
        <v>1061566</v>
      </c>
      <c r="E1029">
        <v>47</v>
      </c>
      <c r="F1029">
        <v>86745</v>
      </c>
      <c r="G1029">
        <v>28</v>
      </c>
      <c r="H1029">
        <v>43557</v>
      </c>
      <c r="I1029">
        <v>15</v>
      </c>
      <c r="J1029">
        <v>20817</v>
      </c>
      <c r="K1029">
        <v>70</v>
      </c>
      <c r="L1029">
        <v>760603</v>
      </c>
      <c r="M1029">
        <v>82</v>
      </c>
      <c r="N1029">
        <v>3429</v>
      </c>
      <c r="O1029">
        <v>19</v>
      </c>
      <c r="P1029" t="s">
        <v>25</v>
      </c>
      <c r="Q1029" t="str">
        <f>_xlfn.IFS(OR(MTA_Daily_Ridership[[#This Row],[Day Name]]="Saturday",MTA_Daily_Ridership[[#This Row],[Day Name]]="Sunday"),"Weekend",TRUE,"Weekday")</f>
        <v>Weekday</v>
      </c>
      <c r="R10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3667368</v>
      </c>
      <c r="S1029" s="9">
        <f>(MTA_Daily_Ridership[[#This Row],[Subways: % of Comparable Pre-Pandemic Day]]-100)/100</f>
        <v>-0.71</v>
      </c>
      <c r="T1029">
        <f>MTA_Daily_Ridership[[#This Row],[Subways: Total Estimated Ridership]]/MTA_Daily_Ridership[[#This Row],[Bridges and Tunnels: Total Traffic]]</f>
        <v>2.2227771912548335</v>
      </c>
    </row>
    <row r="1030" spans="1:20" x14ac:dyDescent="0.25">
      <c r="A1030" s="1">
        <v>44131</v>
      </c>
      <c r="B1030">
        <v>1815242</v>
      </c>
      <c r="C1030">
        <v>32</v>
      </c>
      <c r="D1030">
        <v>1143906</v>
      </c>
      <c r="E1030">
        <v>51</v>
      </c>
      <c r="F1030">
        <v>87401</v>
      </c>
      <c r="G1030">
        <v>28</v>
      </c>
      <c r="H1030">
        <v>43340</v>
      </c>
      <c r="I1030">
        <v>15</v>
      </c>
      <c r="J1030">
        <v>21870</v>
      </c>
      <c r="K1030">
        <v>73</v>
      </c>
      <c r="L1030">
        <v>789371</v>
      </c>
      <c r="M1030">
        <v>85</v>
      </c>
      <c r="N1030">
        <v>3642</v>
      </c>
      <c r="O1030">
        <v>20</v>
      </c>
      <c r="P1030" t="s">
        <v>23</v>
      </c>
      <c r="Q1030" t="str">
        <f>_xlfn.IFS(OR(MTA_Daily_Ridership[[#This Row],[Day Name]]="Saturday",MTA_Daily_Ridership[[#This Row],[Day Name]]="Sunday"),"Weekend",TRUE,"Weekday")</f>
        <v>Weekday</v>
      </c>
      <c r="R10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3904772</v>
      </c>
      <c r="S1030" s="9">
        <f>(MTA_Daily_Ridership[[#This Row],[Subways: % of Comparable Pre-Pandemic Day]]-100)/100</f>
        <v>-0.68</v>
      </c>
      <c r="T1030">
        <f>MTA_Daily_Ridership[[#This Row],[Subways: Total Estimated Ridership]]/MTA_Daily_Ridership[[#This Row],[Bridges and Tunnels: Total Traffic]]</f>
        <v>2.2996056353729744</v>
      </c>
    </row>
    <row r="1031" spans="1:20" x14ac:dyDescent="0.25">
      <c r="A1031" s="1">
        <v>44132</v>
      </c>
      <c r="B1031">
        <v>1819352</v>
      </c>
      <c r="C1031">
        <v>32</v>
      </c>
      <c r="D1031">
        <v>1119450</v>
      </c>
      <c r="E1031">
        <v>50</v>
      </c>
      <c r="F1031">
        <v>86652</v>
      </c>
      <c r="G1031">
        <v>28</v>
      </c>
      <c r="H1031">
        <v>43289</v>
      </c>
      <c r="I1031">
        <v>15</v>
      </c>
      <c r="J1031">
        <v>23258</v>
      </c>
      <c r="K1031">
        <v>78</v>
      </c>
      <c r="L1031">
        <v>801965</v>
      </c>
      <c r="M1031">
        <v>86</v>
      </c>
      <c r="N1031">
        <v>3676</v>
      </c>
      <c r="O1031">
        <v>21</v>
      </c>
      <c r="P1031" t="s">
        <v>21</v>
      </c>
      <c r="Q1031" t="str">
        <f>_xlfn.IFS(OR(MTA_Daily_Ridership[[#This Row],[Day Name]]="Saturday",MTA_Daily_Ridership[[#This Row],[Day Name]]="Sunday"),"Weekend",TRUE,"Weekday")</f>
        <v>Weekday</v>
      </c>
      <c r="R10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3897642</v>
      </c>
      <c r="S1031" s="9">
        <f>(MTA_Daily_Ridership[[#This Row],[Subways: % of Comparable Pre-Pandemic Day]]-100)/100</f>
        <v>-0.68</v>
      </c>
      <c r="T1031">
        <f>MTA_Daily_Ridership[[#This Row],[Subways: Total Estimated Ridership]]/MTA_Daily_Ridership[[#This Row],[Bridges and Tunnels: Total Traffic]]</f>
        <v>2.2686177077553258</v>
      </c>
    </row>
    <row r="1032" spans="1:20" x14ac:dyDescent="0.25">
      <c r="A1032" s="1">
        <v>44133</v>
      </c>
      <c r="B1032">
        <v>1705072</v>
      </c>
      <c r="C1032">
        <v>30</v>
      </c>
      <c r="D1032">
        <v>987440</v>
      </c>
      <c r="E1032">
        <v>44</v>
      </c>
      <c r="F1032">
        <v>81794</v>
      </c>
      <c r="G1032">
        <v>26</v>
      </c>
      <c r="H1032">
        <v>41157</v>
      </c>
      <c r="I1032">
        <v>14</v>
      </c>
      <c r="J1032">
        <v>20925</v>
      </c>
      <c r="K1032">
        <v>70</v>
      </c>
      <c r="L1032">
        <v>776466</v>
      </c>
      <c r="M1032">
        <v>84</v>
      </c>
      <c r="N1032">
        <v>3539</v>
      </c>
      <c r="O1032">
        <v>20</v>
      </c>
      <c r="P1032" t="s">
        <v>22</v>
      </c>
      <c r="Q1032" t="str">
        <f>_xlfn.IFS(OR(MTA_Daily_Ridership[[#This Row],[Day Name]]="Saturday",MTA_Daily_Ridership[[#This Row],[Day Name]]="Sunday"),"Weekend",TRUE,"Weekday")</f>
        <v>Weekday</v>
      </c>
      <c r="R10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3616393</v>
      </c>
      <c r="S1032" s="9">
        <f>(MTA_Daily_Ridership[[#This Row],[Subways: % of Comparable Pre-Pandemic Day]]-100)/100</f>
        <v>-0.7</v>
      </c>
      <c r="T1032">
        <f>MTA_Daily_Ridership[[#This Row],[Subways: Total Estimated Ridership]]/MTA_Daily_Ridership[[#This Row],[Bridges and Tunnels: Total Traffic]]</f>
        <v>2.1959390366094587</v>
      </c>
    </row>
    <row r="1033" spans="1:20" x14ac:dyDescent="0.25">
      <c r="A1033" s="1">
        <v>44134</v>
      </c>
      <c r="B1033">
        <v>1768018</v>
      </c>
      <c r="C1033">
        <v>31</v>
      </c>
      <c r="D1033">
        <v>1030639</v>
      </c>
      <c r="E1033">
        <v>46</v>
      </c>
      <c r="F1033">
        <v>84254</v>
      </c>
      <c r="G1033">
        <v>27</v>
      </c>
      <c r="H1033">
        <v>47967</v>
      </c>
      <c r="I1033">
        <v>16</v>
      </c>
      <c r="J1033">
        <v>21243</v>
      </c>
      <c r="K1033">
        <v>71</v>
      </c>
      <c r="L1033">
        <v>824679</v>
      </c>
      <c r="M1033">
        <v>89</v>
      </c>
      <c r="N1033">
        <v>3270</v>
      </c>
      <c r="O1033">
        <v>18</v>
      </c>
      <c r="P1033" t="s">
        <v>24</v>
      </c>
      <c r="Q1033" t="str">
        <f>_xlfn.IFS(OR(MTA_Daily_Ridership[[#This Row],[Day Name]]="Saturday",MTA_Daily_Ridership[[#This Row],[Day Name]]="Sunday"),"Weekend",TRUE,"Weekday")</f>
        <v>Weekday</v>
      </c>
      <c r="R10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3780070</v>
      </c>
      <c r="S1033" s="9">
        <f>(MTA_Daily_Ridership[[#This Row],[Subways: % of Comparable Pre-Pandemic Day]]-100)/100</f>
        <v>-0.69</v>
      </c>
      <c r="T1033">
        <f>MTA_Daily_Ridership[[#This Row],[Subways: Total Estimated Ridership]]/MTA_Daily_Ridership[[#This Row],[Bridges and Tunnels: Total Traffic]]</f>
        <v>2.1438862878768585</v>
      </c>
    </row>
    <row r="1034" spans="1:20" x14ac:dyDescent="0.25">
      <c r="A1034" s="1">
        <v>44135</v>
      </c>
      <c r="B1034">
        <v>1174059</v>
      </c>
      <c r="C1034">
        <v>35</v>
      </c>
      <c r="D1034">
        <v>747636</v>
      </c>
      <c r="E1034">
        <v>54</v>
      </c>
      <c r="F1034">
        <v>41538</v>
      </c>
      <c r="G1034">
        <v>37</v>
      </c>
      <c r="H1034">
        <v>34077</v>
      </c>
      <c r="I1034">
        <v>22</v>
      </c>
      <c r="J1034">
        <v>12816</v>
      </c>
      <c r="K1034">
        <v>72</v>
      </c>
      <c r="L1034">
        <v>743811</v>
      </c>
      <c r="M1034">
        <v>79</v>
      </c>
      <c r="N1034">
        <v>20</v>
      </c>
      <c r="O1034">
        <v>0</v>
      </c>
      <c r="P1034" t="s">
        <v>26</v>
      </c>
      <c r="Q1034" t="str">
        <f>_xlfn.IFS(OR(MTA_Daily_Ridership[[#This Row],[Day Name]]="Saturday",MTA_Daily_Ridership[[#This Row],[Day Name]]="Sunday"),"Weekend",TRUE,"Weekday")</f>
        <v>Weekend</v>
      </c>
      <c r="R10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2753957</v>
      </c>
      <c r="S1034" s="9">
        <f>(MTA_Daily_Ridership[[#This Row],[Subways: % of Comparable Pre-Pandemic Day]]-100)/100</f>
        <v>-0.65</v>
      </c>
      <c r="T1034">
        <f>MTA_Daily_Ridership[[#This Row],[Subways: Total Estimated Ridership]]/MTA_Daily_Ridership[[#This Row],[Bridges and Tunnels: Total Traffic]]</f>
        <v>1.5784372643050453</v>
      </c>
    </row>
    <row r="1035" spans="1:20" x14ac:dyDescent="0.25">
      <c r="A1035" s="1">
        <v>44136</v>
      </c>
      <c r="B1035">
        <v>786675</v>
      </c>
      <c r="C1035">
        <v>31</v>
      </c>
      <c r="D1035">
        <v>510820</v>
      </c>
      <c r="E1035">
        <v>51</v>
      </c>
      <c r="F1035">
        <v>29495</v>
      </c>
      <c r="G1035">
        <v>31</v>
      </c>
      <c r="H1035">
        <v>22602</v>
      </c>
      <c r="I1035">
        <v>22</v>
      </c>
      <c r="J1035">
        <v>10180</v>
      </c>
      <c r="K1035">
        <v>54</v>
      </c>
      <c r="L1035">
        <v>660914</v>
      </c>
      <c r="M1035">
        <v>80</v>
      </c>
      <c r="N1035">
        <v>3</v>
      </c>
      <c r="O1035">
        <v>0</v>
      </c>
      <c r="P1035" t="s">
        <v>27</v>
      </c>
      <c r="Q1035" t="str">
        <f>_xlfn.IFS(OR(MTA_Daily_Ridership[[#This Row],[Day Name]]="Saturday",MTA_Daily_Ridership[[#This Row],[Day Name]]="Sunday"),"Weekend",TRUE,"Weekday")</f>
        <v>Weekend</v>
      </c>
      <c r="R10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2020689</v>
      </c>
      <c r="S1035" s="9">
        <f>(MTA_Daily_Ridership[[#This Row],[Subways: % of Comparable Pre-Pandemic Day]]-100)/100</f>
        <v>-0.69</v>
      </c>
      <c r="T1035">
        <f>MTA_Daily_Ridership[[#This Row],[Subways: Total Estimated Ridership]]/MTA_Daily_Ridership[[#This Row],[Bridges and Tunnels: Total Traffic]]</f>
        <v>1.1902834559413176</v>
      </c>
    </row>
    <row r="1036" spans="1:20" x14ac:dyDescent="0.25">
      <c r="A1036" s="1">
        <v>44137</v>
      </c>
      <c r="B1036">
        <v>1747908</v>
      </c>
      <c r="C1036">
        <v>31</v>
      </c>
      <c r="D1036">
        <v>1072262</v>
      </c>
      <c r="E1036">
        <v>49</v>
      </c>
      <c r="F1036">
        <v>87198</v>
      </c>
      <c r="G1036">
        <v>27</v>
      </c>
      <c r="H1036">
        <v>40609</v>
      </c>
      <c r="I1036">
        <v>14</v>
      </c>
      <c r="J1036">
        <v>21127</v>
      </c>
      <c r="K1036">
        <v>68</v>
      </c>
      <c r="L1036">
        <v>772129</v>
      </c>
      <c r="M1036">
        <v>82</v>
      </c>
      <c r="N1036">
        <v>3535</v>
      </c>
      <c r="O1036">
        <v>21</v>
      </c>
      <c r="P1036" t="s">
        <v>25</v>
      </c>
      <c r="Q1036" t="str">
        <f>_xlfn.IFS(OR(MTA_Daily_Ridership[[#This Row],[Day Name]]="Saturday",MTA_Daily_Ridership[[#This Row],[Day Name]]="Sunday"),"Weekend",TRUE,"Weekday")</f>
        <v>Weekday</v>
      </c>
      <c r="R10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3744768</v>
      </c>
      <c r="S1036" s="9">
        <f>(MTA_Daily_Ridership[[#This Row],[Subways: % of Comparable Pre-Pandemic Day]]-100)/100</f>
        <v>-0.69</v>
      </c>
      <c r="T1036">
        <f>MTA_Daily_Ridership[[#This Row],[Subways: Total Estimated Ridership]]/MTA_Daily_Ridership[[#This Row],[Bridges and Tunnels: Total Traffic]]</f>
        <v>2.2637512643612663</v>
      </c>
    </row>
    <row r="1037" spans="1:20" x14ac:dyDescent="0.25">
      <c r="A1037" s="1">
        <v>44138</v>
      </c>
      <c r="B1037">
        <v>1602912</v>
      </c>
      <c r="C1037">
        <v>28</v>
      </c>
      <c r="D1037">
        <v>1027710</v>
      </c>
      <c r="E1037">
        <v>47</v>
      </c>
      <c r="F1037">
        <v>82140</v>
      </c>
      <c r="G1037">
        <v>25</v>
      </c>
      <c r="H1037">
        <v>39749</v>
      </c>
      <c r="I1037">
        <v>14</v>
      </c>
      <c r="J1037">
        <v>20416</v>
      </c>
      <c r="K1037">
        <v>65</v>
      </c>
      <c r="L1037">
        <v>720561</v>
      </c>
      <c r="M1037">
        <v>76</v>
      </c>
      <c r="N1037">
        <v>3184</v>
      </c>
      <c r="O1037">
        <v>19</v>
      </c>
      <c r="P1037" t="s">
        <v>23</v>
      </c>
      <c r="Q1037" t="str">
        <f>_xlfn.IFS(OR(MTA_Daily_Ridership[[#This Row],[Day Name]]="Saturday",MTA_Daily_Ridership[[#This Row],[Day Name]]="Sunday"),"Weekend",TRUE,"Weekday")</f>
        <v>Weekday</v>
      </c>
      <c r="R10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3496672</v>
      </c>
      <c r="S1037" s="9">
        <f>(MTA_Daily_Ridership[[#This Row],[Subways: % of Comparable Pre-Pandemic Day]]-100)/100</f>
        <v>-0.72</v>
      </c>
      <c r="T1037">
        <f>MTA_Daily_Ridership[[#This Row],[Subways: Total Estimated Ridership]]/MTA_Daily_Ridership[[#This Row],[Bridges and Tunnels: Total Traffic]]</f>
        <v>2.2245333844046513</v>
      </c>
    </row>
    <row r="1038" spans="1:20" x14ac:dyDescent="0.25">
      <c r="A1038" s="1">
        <v>44139</v>
      </c>
      <c r="B1038">
        <v>1690489</v>
      </c>
      <c r="C1038">
        <v>30</v>
      </c>
      <c r="D1038">
        <v>1089354</v>
      </c>
      <c r="E1038">
        <v>50</v>
      </c>
      <c r="F1038">
        <v>81551</v>
      </c>
      <c r="G1038">
        <v>25</v>
      </c>
      <c r="H1038">
        <v>38818</v>
      </c>
      <c r="I1038">
        <v>14</v>
      </c>
      <c r="J1038">
        <v>22174</v>
      </c>
      <c r="K1038">
        <v>71</v>
      </c>
      <c r="L1038">
        <v>754703</v>
      </c>
      <c r="M1038">
        <v>80</v>
      </c>
      <c r="N1038">
        <v>3448</v>
      </c>
      <c r="O1038">
        <v>20</v>
      </c>
      <c r="P1038" t="s">
        <v>21</v>
      </c>
      <c r="Q1038" t="str">
        <f>_xlfn.IFS(OR(MTA_Daily_Ridership[[#This Row],[Day Name]]="Saturday",MTA_Daily_Ridership[[#This Row],[Day Name]]="Sunday"),"Weekend",TRUE,"Weekday")</f>
        <v>Weekday</v>
      </c>
      <c r="R10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3680537</v>
      </c>
      <c r="S1038" s="9">
        <f>(MTA_Daily_Ridership[[#This Row],[Subways: % of Comparable Pre-Pandemic Day]]-100)/100</f>
        <v>-0.7</v>
      </c>
      <c r="T1038">
        <f>MTA_Daily_Ridership[[#This Row],[Subways: Total Estimated Ridership]]/MTA_Daily_Ridership[[#This Row],[Bridges and Tunnels: Total Traffic]]</f>
        <v>2.2399394198777531</v>
      </c>
    </row>
    <row r="1039" spans="1:20" x14ac:dyDescent="0.25">
      <c r="A1039" s="1">
        <v>44140</v>
      </c>
      <c r="B1039">
        <v>1793796</v>
      </c>
      <c r="C1039">
        <v>32</v>
      </c>
      <c r="D1039">
        <v>1130774</v>
      </c>
      <c r="E1039">
        <v>52</v>
      </c>
      <c r="F1039">
        <v>86987</v>
      </c>
      <c r="G1039">
        <v>26</v>
      </c>
      <c r="H1039">
        <v>41550</v>
      </c>
      <c r="I1039">
        <v>15</v>
      </c>
      <c r="J1039">
        <v>22937</v>
      </c>
      <c r="K1039">
        <v>73</v>
      </c>
      <c r="L1039">
        <v>818991</v>
      </c>
      <c r="M1039">
        <v>87</v>
      </c>
      <c r="N1039">
        <v>3793</v>
      </c>
      <c r="O1039">
        <v>22</v>
      </c>
      <c r="P1039" t="s">
        <v>22</v>
      </c>
      <c r="Q1039" t="str">
        <f>_xlfn.IFS(OR(MTA_Daily_Ridership[[#This Row],[Day Name]]="Saturday",MTA_Daily_Ridership[[#This Row],[Day Name]]="Sunday"),"Weekend",TRUE,"Weekday")</f>
        <v>Weekday</v>
      </c>
      <c r="R10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3898828</v>
      </c>
      <c r="S1039" s="9">
        <f>(MTA_Daily_Ridership[[#This Row],[Subways: % of Comparable Pre-Pandemic Day]]-100)/100</f>
        <v>-0.68</v>
      </c>
      <c r="T1039">
        <f>MTA_Daily_Ridership[[#This Row],[Subways: Total Estimated Ridership]]/MTA_Daily_Ridership[[#This Row],[Bridges and Tunnels: Total Traffic]]</f>
        <v>2.190251174921336</v>
      </c>
    </row>
    <row r="1040" spans="1:20" x14ac:dyDescent="0.25">
      <c r="A1040" s="1">
        <v>44141</v>
      </c>
      <c r="B1040">
        <v>1837314</v>
      </c>
      <c r="C1040">
        <v>33</v>
      </c>
      <c r="D1040">
        <v>1120729</v>
      </c>
      <c r="E1040">
        <v>51</v>
      </c>
      <c r="F1040">
        <v>89499</v>
      </c>
      <c r="G1040">
        <v>27</v>
      </c>
      <c r="H1040">
        <v>48138</v>
      </c>
      <c r="I1040">
        <v>17</v>
      </c>
      <c r="J1040">
        <v>22659</v>
      </c>
      <c r="K1040">
        <v>73</v>
      </c>
      <c r="L1040">
        <v>858167</v>
      </c>
      <c r="M1040">
        <v>91</v>
      </c>
      <c r="N1040">
        <v>3546</v>
      </c>
      <c r="O1040">
        <v>21</v>
      </c>
      <c r="P1040" t="s">
        <v>24</v>
      </c>
      <c r="Q1040" t="str">
        <f>_xlfn.IFS(OR(MTA_Daily_Ridership[[#This Row],[Day Name]]="Saturday",MTA_Daily_Ridership[[#This Row],[Day Name]]="Sunday"),"Weekend",TRUE,"Weekday")</f>
        <v>Weekday</v>
      </c>
      <c r="R10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3980052</v>
      </c>
      <c r="S1040" s="9">
        <f>(MTA_Daily_Ridership[[#This Row],[Subways: % of Comparable Pre-Pandemic Day]]-100)/100</f>
        <v>-0.67</v>
      </c>
      <c r="T1040">
        <f>MTA_Daily_Ridership[[#This Row],[Subways: Total Estimated Ridership]]/MTA_Daily_Ridership[[#This Row],[Bridges and Tunnels: Total Traffic]]</f>
        <v>2.1409748918334075</v>
      </c>
    </row>
    <row r="1041" spans="1:20" x14ac:dyDescent="0.25">
      <c r="A1041" s="1">
        <v>44142</v>
      </c>
      <c r="B1041">
        <v>1246321</v>
      </c>
      <c r="C1041">
        <v>39</v>
      </c>
      <c r="D1041">
        <v>752851</v>
      </c>
      <c r="E1041">
        <v>57</v>
      </c>
      <c r="F1041">
        <v>46368</v>
      </c>
      <c r="G1041">
        <v>40</v>
      </c>
      <c r="H1041">
        <v>35870</v>
      </c>
      <c r="I1041">
        <v>24</v>
      </c>
      <c r="J1041">
        <v>13409</v>
      </c>
      <c r="K1041">
        <v>79</v>
      </c>
      <c r="L1041">
        <v>790711</v>
      </c>
      <c r="M1041">
        <v>87</v>
      </c>
      <c r="N1041">
        <v>35</v>
      </c>
      <c r="O1041">
        <v>1</v>
      </c>
      <c r="P1041" t="s">
        <v>26</v>
      </c>
      <c r="Q1041" t="str">
        <f>_xlfn.IFS(OR(MTA_Daily_Ridership[[#This Row],[Day Name]]="Saturday",MTA_Daily_Ridership[[#This Row],[Day Name]]="Sunday"),"Weekend",TRUE,"Weekday")</f>
        <v>Weekend</v>
      </c>
      <c r="R10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2885565</v>
      </c>
      <c r="S1041" s="9">
        <f>(MTA_Daily_Ridership[[#This Row],[Subways: % of Comparable Pre-Pandemic Day]]-100)/100</f>
        <v>-0.61</v>
      </c>
      <c r="T1041">
        <f>MTA_Daily_Ridership[[#This Row],[Subways: Total Estimated Ridership]]/MTA_Daily_Ridership[[#This Row],[Bridges and Tunnels: Total Traffic]]</f>
        <v>1.5762029363446317</v>
      </c>
    </row>
    <row r="1042" spans="1:20" x14ac:dyDescent="0.25">
      <c r="A1042" s="1">
        <v>44144</v>
      </c>
      <c r="B1042">
        <v>1752614</v>
      </c>
      <c r="C1042">
        <v>31</v>
      </c>
      <c r="D1042">
        <v>1111203</v>
      </c>
      <c r="E1042">
        <v>51</v>
      </c>
      <c r="F1042">
        <v>91681</v>
      </c>
      <c r="G1042">
        <v>28</v>
      </c>
      <c r="H1042">
        <v>42627</v>
      </c>
      <c r="I1042">
        <v>15</v>
      </c>
      <c r="J1042">
        <v>21444</v>
      </c>
      <c r="K1042">
        <v>69</v>
      </c>
      <c r="L1042">
        <v>773216</v>
      </c>
      <c r="M1042">
        <v>82</v>
      </c>
      <c r="N1042">
        <v>3561</v>
      </c>
      <c r="O1042">
        <v>21</v>
      </c>
      <c r="P1042" t="s">
        <v>25</v>
      </c>
      <c r="Q1042" t="str">
        <f>_xlfn.IFS(OR(MTA_Daily_Ridership[[#This Row],[Day Name]]="Saturday",MTA_Daily_Ridership[[#This Row],[Day Name]]="Sunday"),"Weekend",TRUE,"Weekday")</f>
        <v>Weekday</v>
      </c>
      <c r="R10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3796346</v>
      </c>
      <c r="S1042" s="9">
        <f>(MTA_Daily_Ridership[[#This Row],[Subways: % of Comparable Pre-Pandemic Day]]-100)/100</f>
        <v>-0.69</v>
      </c>
      <c r="T1042">
        <f>MTA_Daily_Ridership[[#This Row],[Subways: Total Estimated Ridership]]/MTA_Daily_Ridership[[#This Row],[Bridges and Tunnels: Total Traffic]]</f>
        <v>2.2666551131895876</v>
      </c>
    </row>
    <row r="1043" spans="1:20" x14ac:dyDescent="0.25">
      <c r="A1043" s="1">
        <v>44145</v>
      </c>
      <c r="B1043">
        <v>1836902</v>
      </c>
      <c r="C1043">
        <v>33</v>
      </c>
      <c r="D1043">
        <v>1151911</v>
      </c>
      <c r="E1043">
        <v>53</v>
      </c>
      <c r="F1043">
        <v>91532</v>
      </c>
      <c r="G1043">
        <v>28</v>
      </c>
      <c r="H1043">
        <v>43083</v>
      </c>
      <c r="I1043">
        <v>15</v>
      </c>
      <c r="J1043">
        <v>23138</v>
      </c>
      <c r="K1043">
        <v>74</v>
      </c>
      <c r="L1043">
        <v>800964</v>
      </c>
      <c r="M1043">
        <v>85</v>
      </c>
      <c r="N1043">
        <v>3848</v>
      </c>
      <c r="O1043">
        <v>23</v>
      </c>
      <c r="P1043" t="s">
        <v>23</v>
      </c>
      <c r="Q1043" t="str">
        <f>_xlfn.IFS(OR(MTA_Daily_Ridership[[#This Row],[Day Name]]="Saturday",MTA_Daily_Ridership[[#This Row],[Day Name]]="Sunday"),"Weekend",TRUE,"Weekday")</f>
        <v>Weekday</v>
      </c>
      <c r="R10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3951378</v>
      </c>
      <c r="S1043" s="9">
        <f>(MTA_Daily_Ridership[[#This Row],[Subways: % of Comparable Pre-Pandemic Day]]-100)/100</f>
        <v>-0.67</v>
      </c>
      <c r="T1043">
        <f>MTA_Daily_Ridership[[#This Row],[Subways: Total Estimated Ridership]]/MTA_Daily_Ridership[[#This Row],[Bridges and Tunnels: Total Traffic]]</f>
        <v>2.2933639963843571</v>
      </c>
    </row>
    <row r="1044" spans="1:20" x14ac:dyDescent="0.25">
      <c r="A1044" s="1">
        <v>44146</v>
      </c>
      <c r="B1044">
        <v>1614812</v>
      </c>
      <c r="C1044">
        <v>64</v>
      </c>
      <c r="D1044">
        <v>969123</v>
      </c>
      <c r="E1044">
        <v>97</v>
      </c>
      <c r="F1044">
        <v>83306</v>
      </c>
      <c r="G1044">
        <v>88</v>
      </c>
      <c r="H1044">
        <v>40073</v>
      </c>
      <c r="I1044">
        <v>38</v>
      </c>
      <c r="J1044">
        <v>20263</v>
      </c>
      <c r="K1044">
        <v>108</v>
      </c>
      <c r="L1044">
        <v>713639</v>
      </c>
      <c r="M1044">
        <v>87</v>
      </c>
      <c r="N1044">
        <v>3050</v>
      </c>
      <c r="O1044">
        <v>99</v>
      </c>
      <c r="P1044" t="s">
        <v>21</v>
      </c>
      <c r="Q1044" t="str">
        <f>_xlfn.IFS(OR(MTA_Daily_Ridership[[#This Row],[Day Name]]="Saturday",MTA_Daily_Ridership[[#This Row],[Day Name]]="Sunday"),"Weekend",TRUE,"Weekday")</f>
        <v>Weekday</v>
      </c>
      <c r="R10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3444266</v>
      </c>
      <c r="S1044" s="9">
        <f>(MTA_Daily_Ridership[[#This Row],[Subways: % of Comparable Pre-Pandemic Day]]-100)/100</f>
        <v>-0.36</v>
      </c>
      <c r="T1044">
        <f>MTA_Daily_Ridership[[#This Row],[Subways: Total Estimated Ridership]]/MTA_Daily_Ridership[[#This Row],[Bridges and Tunnels: Total Traffic]]</f>
        <v>2.2627855260152541</v>
      </c>
    </row>
    <row r="1045" spans="1:20" x14ac:dyDescent="0.25">
      <c r="A1045" s="1">
        <v>44147</v>
      </c>
      <c r="B1045">
        <v>1776666</v>
      </c>
      <c r="C1045">
        <v>32</v>
      </c>
      <c r="D1045">
        <v>1054132</v>
      </c>
      <c r="E1045">
        <v>48</v>
      </c>
      <c r="F1045">
        <v>86189</v>
      </c>
      <c r="G1045">
        <v>26</v>
      </c>
      <c r="H1045">
        <v>40381</v>
      </c>
      <c r="I1045">
        <v>14</v>
      </c>
      <c r="J1045">
        <v>22059</v>
      </c>
      <c r="K1045">
        <v>71</v>
      </c>
      <c r="L1045">
        <v>779141</v>
      </c>
      <c r="M1045">
        <v>83</v>
      </c>
      <c r="N1045">
        <v>3546</v>
      </c>
      <c r="O1045">
        <v>21</v>
      </c>
      <c r="P1045" t="s">
        <v>22</v>
      </c>
      <c r="Q1045" t="str">
        <f>_xlfn.IFS(OR(MTA_Daily_Ridership[[#This Row],[Day Name]]="Saturday",MTA_Daily_Ridership[[#This Row],[Day Name]]="Sunday"),"Weekend",TRUE,"Weekday")</f>
        <v>Weekday</v>
      </c>
      <c r="R10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3762114</v>
      </c>
      <c r="S1045" s="9">
        <f>(MTA_Daily_Ridership[[#This Row],[Subways: % of Comparable Pre-Pandemic Day]]-100)/100</f>
        <v>-0.68</v>
      </c>
      <c r="T1045">
        <f>MTA_Daily_Ridership[[#This Row],[Subways: Total Estimated Ridership]]/MTA_Daily_Ridership[[#This Row],[Bridges and Tunnels: Total Traffic]]</f>
        <v>2.28028816350314</v>
      </c>
    </row>
    <row r="1046" spans="1:20" x14ac:dyDescent="0.25">
      <c r="A1046" s="1">
        <v>44148</v>
      </c>
      <c r="B1046">
        <v>1816693</v>
      </c>
      <c r="C1046">
        <v>32</v>
      </c>
      <c r="D1046">
        <v>1061680</v>
      </c>
      <c r="E1046">
        <v>48</v>
      </c>
      <c r="F1046">
        <v>86252</v>
      </c>
      <c r="G1046">
        <v>26</v>
      </c>
      <c r="H1046">
        <v>45127</v>
      </c>
      <c r="I1046">
        <v>16</v>
      </c>
      <c r="J1046">
        <v>22054</v>
      </c>
      <c r="K1046">
        <v>71</v>
      </c>
      <c r="L1046">
        <v>821059</v>
      </c>
      <c r="M1046">
        <v>87</v>
      </c>
      <c r="N1046">
        <v>3332</v>
      </c>
      <c r="O1046">
        <v>20</v>
      </c>
      <c r="P1046" t="s">
        <v>24</v>
      </c>
      <c r="Q1046" t="str">
        <f>_xlfn.IFS(OR(MTA_Daily_Ridership[[#This Row],[Day Name]]="Saturday",MTA_Daily_Ridership[[#This Row],[Day Name]]="Sunday"),"Weekend",TRUE,"Weekday")</f>
        <v>Weekday</v>
      </c>
      <c r="R10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3856197</v>
      </c>
      <c r="S1046" s="9">
        <f>(MTA_Daily_Ridership[[#This Row],[Subways: % of Comparable Pre-Pandemic Day]]-100)/100</f>
        <v>-0.68</v>
      </c>
      <c r="T1046">
        <f>MTA_Daily_Ridership[[#This Row],[Subways: Total Estimated Ridership]]/MTA_Daily_Ridership[[#This Row],[Bridges and Tunnels: Total Traffic]]</f>
        <v>2.2126217482543886</v>
      </c>
    </row>
    <row r="1047" spans="1:20" x14ac:dyDescent="0.25">
      <c r="A1047" s="1">
        <v>44149</v>
      </c>
      <c r="B1047">
        <v>1215477</v>
      </c>
      <c r="C1047">
        <v>38</v>
      </c>
      <c r="D1047">
        <v>755951</v>
      </c>
      <c r="E1047">
        <v>57</v>
      </c>
      <c r="F1047">
        <v>41422</v>
      </c>
      <c r="G1047">
        <v>36</v>
      </c>
      <c r="H1047">
        <v>31397</v>
      </c>
      <c r="I1047">
        <v>21</v>
      </c>
      <c r="J1047">
        <v>12928</v>
      </c>
      <c r="K1047">
        <v>76</v>
      </c>
      <c r="L1047">
        <v>735029</v>
      </c>
      <c r="M1047">
        <v>81</v>
      </c>
      <c r="N1047">
        <v>14</v>
      </c>
      <c r="O1047">
        <v>0</v>
      </c>
      <c r="P1047" t="s">
        <v>26</v>
      </c>
      <c r="Q1047" t="str">
        <f>_xlfn.IFS(OR(MTA_Daily_Ridership[[#This Row],[Day Name]]="Saturday",MTA_Daily_Ridership[[#This Row],[Day Name]]="Sunday"),"Weekend",TRUE,"Weekday")</f>
        <v>Weekend</v>
      </c>
      <c r="R10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2792218</v>
      </c>
      <c r="S1047" s="9">
        <f>(MTA_Daily_Ridership[[#This Row],[Subways: % of Comparable Pre-Pandemic Day]]-100)/100</f>
        <v>-0.62</v>
      </c>
      <c r="T1047">
        <f>MTA_Daily_Ridership[[#This Row],[Subways: Total Estimated Ridership]]/MTA_Daily_Ridership[[#This Row],[Bridges and Tunnels: Total Traffic]]</f>
        <v>1.6536449582261381</v>
      </c>
    </row>
    <row r="1048" spans="1:20" x14ac:dyDescent="0.25">
      <c r="A1048" s="1">
        <v>44150</v>
      </c>
      <c r="B1048">
        <v>820858</v>
      </c>
      <c r="C1048">
        <v>33</v>
      </c>
      <c r="D1048">
        <v>528421</v>
      </c>
      <c r="E1048">
        <v>53</v>
      </c>
      <c r="F1048">
        <v>30948</v>
      </c>
      <c r="G1048">
        <v>33</v>
      </c>
      <c r="H1048">
        <v>20946</v>
      </c>
      <c r="I1048">
        <v>20</v>
      </c>
      <c r="J1048">
        <v>9763</v>
      </c>
      <c r="K1048">
        <v>52</v>
      </c>
      <c r="L1048">
        <v>596389</v>
      </c>
      <c r="M1048">
        <v>72</v>
      </c>
      <c r="N1048">
        <v>697</v>
      </c>
      <c r="O1048">
        <v>23</v>
      </c>
      <c r="P1048" t="s">
        <v>27</v>
      </c>
      <c r="Q1048" t="str">
        <f>_xlfn.IFS(OR(MTA_Daily_Ridership[[#This Row],[Day Name]]="Saturday",MTA_Daily_Ridership[[#This Row],[Day Name]]="Sunday"),"Weekend",TRUE,"Weekday")</f>
        <v>Weekend</v>
      </c>
      <c r="R10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2008022</v>
      </c>
      <c r="S1048" s="9">
        <f>(MTA_Daily_Ridership[[#This Row],[Subways: % of Comparable Pre-Pandemic Day]]-100)/100</f>
        <v>-0.67</v>
      </c>
      <c r="T1048">
        <f>MTA_Daily_Ridership[[#This Row],[Subways: Total Estimated Ridership]]/MTA_Daily_Ridership[[#This Row],[Bridges and Tunnels: Total Traffic]]</f>
        <v>1.3763801813916756</v>
      </c>
    </row>
    <row r="1049" spans="1:20" x14ac:dyDescent="0.25">
      <c r="A1049" s="1">
        <v>44151</v>
      </c>
      <c r="B1049">
        <v>1741750</v>
      </c>
      <c r="C1049">
        <v>31</v>
      </c>
      <c r="D1049">
        <v>1079560</v>
      </c>
      <c r="E1049">
        <v>49</v>
      </c>
      <c r="F1049">
        <v>89463</v>
      </c>
      <c r="G1049">
        <v>27</v>
      </c>
      <c r="H1049">
        <v>41961</v>
      </c>
      <c r="I1049">
        <v>15</v>
      </c>
      <c r="J1049">
        <v>21851</v>
      </c>
      <c r="K1049">
        <v>70</v>
      </c>
      <c r="L1049">
        <v>757987</v>
      </c>
      <c r="M1049">
        <v>80</v>
      </c>
      <c r="N1049">
        <v>3532</v>
      </c>
      <c r="O1049">
        <v>21</v>
      </c>
      <c r="P1049" t="s">
        <v>25</v>
      </c>
      <c r="Q1049" t="str">
        <f>_xlfn.IFS(OR(MTA_Daily_Ridership[[#This Row],[Day Name]]="Saturday",MTA_Daily_Ridership[[#This Row],[Day Name]]="Sunday"),"Weekend",TRUE,"Weekday")</f>
        <v>Weekday</v>
      </c>
      <c r="R10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3736104</v>
      </c>
      <c r="S1049" s="9">
        <f>(MTA_Daily_Ridership[[#This Row],[Subways: % of Comparable Pre-Pandemic Day]]-100)/100</f>
        <v>-0.69</v>
      </c>
      <c r="T1049">
        <f>MTA_Daily_Ridership[[#This Row],[Subways: Total Estimated Ridership]]/MTA_Daily_Ridership[[#This Row],[Bridges and Tunnels: Total Traffic]]</f>
        <v>2.2978626282508805</v>
      </c>
    </row>
    <row r="1050" spans="1:20" x14ac:dyDescent="0.25">
      <c r="A1050" s="1">
        <v>44152</v>
      </c>
      <c r="B1050">
        <v>1788847</v>
      </c>
      <c r="C1050">
        <v>32</v>
      </c>
      <c r="D1050">
        <v>1092416</v>
      </c>
      <c r="E1050">
        <v>50</v>
      </c>
      <c r="F1050">
        <v>86965</v>
      </c>
      <c r="G1050">
        <v>26</v>
      </c>
      <c r="H1050">
        <v>40078</v>
      </c>
      <c r="I1050">
        <v>14</v>
      </c>
      <c r="J1050">
        <v>22524</v>
      </c>
      <c r="K1050">
        <v>72</v>
      </c>
      <c r="L1050">
        <v>764724</v>
      </c>
      <c r="M1050">
        <v>81</v>
      </c>
      <c r="N1050">
        <v>3584</v>
      </c>
      <c r="O1050">
        <v>21</v>
      </c>
      <c r="P1050" t="s">
        <v>23</v>
      </c>
      <c r="Q1050" t="str">
        <f>_xlfn.IFS(OR(MTA_Daily_Ridership[[#This Row],[Day Name]]="Saturday",MTA_Daily_Ridership[[#This Row],[Day Name]]="Sunday"),"Weekend",TRUE,"Weekday")</f>
        <v>Weekday</v>
      </c>
      <c r="R10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3799138</v>
      </c>
      <c r="S1050" s="9">
        <f>(MTA_Daily_Ridership[[#This Row],[Subways: % of Comparable Pre-Pandemic Day]]-100)/100</f>
        <v>-0.68</v>
      </c>
      <c r="T1050">
        <f>MTA_Daily_Ridership[[#This Row],[Subways: Total Estimated Ridership]]/MTA_Daily_Ridership[[#This Row],[Bridges and Tunnels: Total Traffic]]</f>
        <v>2.3392060403491981</v>
      </c>
    </row>
    <row r="1051" spans="1:20" x14ac:dyDescent="0.25">
      <c r="A1051" s="1">
        <v>44153</v>
      </c>
      <c r="B1051">
        <v>1787688</v>
      </c>
      <c r="C1051">
        <v>32</v>
      </c>
      <c r="D1051">
        <v>1065597</v>
      </c>
      <c r="E1051">
        <v>49</v>
      </c>
      <c r="F1051">
        <v>84069</v>
      </c>
      <c r="G1051">
        <v>26</v>
      </c>
      <c r="H1051">
        <v>39693</v>
      </c>
      <c r="I1051">
        <v>14</v>
      </c>
      <c r="J1051">
        <v>23390</v>
      </c>
      <c r="K1051">
        <v>75</v>
      </c>
      <c r="L1051">
        <v>776421</v>
      </c>
      <c r="M1051">
        <v>82</v>
      </c>
      <c r="N1051">
        <v>3495</v>
      </c>
      <c r="O1051">
        <v>21</v>
      </c>
      <c r="P1051" t="s">
        <v>21</v>
      </c>
      <c r="Q1051" t="str">
        <f>_xlfn.IFS(OR(MTA_Daily_Ridership[[#This Row],[Day Name]]="Saturday",MTA_Daily_Ridership[[#This Row],[Day Name]]="Sunday"),"Weekend",TRUE,"Weekday")</f>
        <v>Weekday</v>
      </c>
      <c r="R10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3780353</v>
      </c>
      <c r="S1051" s="9">
        <f>(MTA_Daily_Ridership[[#This Row],[Subways: % of Comparable Pre-Pandemic Day]]-100)/100</f>
        <v>-0.68</v>
      </c>
      <c r="T1051">
        <f>MTA_Daily_Ridership[[#This Row],[Subways: Total Estimated Ridership]]/MTA_Daily_Ridership[[#This Row],[Bridges and Tunnels: Total Traffic]]</f>
        <v>2.3024724988118561</v>
      </c>
    </row>
    <row r="1052" spans="1:20" x14ac:dyDescent="0.25">
      <c r="A1052" s="1">
        <v>44154</v>
      </c>
      <c r="B1052">
        <v>1757535</v>
      </c>
      <c r="C1052">
        <v>31</v>
      </c>
      <c r="D1052">
        <v>1056928</v>
      </c>
      <c r="E1052">
        <v>48</v>
      </c>
      <c r="F1052">
        <v>84662</v>
      </c>
      <c r="G1052">
        <v>26</v>
      </c>
      <c r="H1052">
        <v>40122</v>
      </c>
      <c r="I1052">
        <v>14</v>
      </c>
      <c r="J1052">
        <v>21780</v>
      </c>
      <c r="K1052">
        <v>70</v>
      </c>
      <c r="L1052">
        <v>800461</v>
      </c>
      <c r="M1052">
        <v>85</v>
      </c>
      <c r="N1052">
        <v>3529</v>
      </c>
      <c r="O1052">
        <v>21</v>
      </c>
      <c r="P1052" t="s">
        <v>22</v>
      </c>
      <c r="Q1052" t="str">
        <f>_xlfn.IFS(OR(MTA_Daily_Ridership[[#This Row],[Day Name]]="Saturday",MTA_Daily_Ridership[[#This Row],[Day Name]]="Sunday"),"Weekend",TRUE,"Weekday")</f>
        <v>Weekday</v>
      </c>
      <c r="R10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3765017</v>
      </c>
      <c r="S1052" s="9">
        <f>(MTA_Daily_Ridership[[#This Row],[Subways: % of Comparable Pre-Pandemic Day]]-100)/100</f>
        <v>-0.69</v>
      </c>
      <c r="T1052">
        <f>MTA_Daily_Ridership[[#This Row],[Subways: Total Estimated Ridership]]/MTA_Daily_Ridership[[#This Row],[Bridges and Tunnels: Total Traffic]]</f>
        <v>2.1956535046679351</v>
      </c>
    </row>
    <row r="1053" spans="1:20" x14ac:dyDescent="0.25">
      <c r="A1053" s="1">
        <v>44155</v>
      </c>
      <c r="B1053">
        <v>1800423</v>
      </c>
      <c r="C1053">
        <v>32</v>
      </c>
      <c r="D1053">
        <v>1079029</v>
      </c>
      <c r="E1053">
        <v>49</v>
      </c>
      <c r="F1053">
        <v>87402</v>
      </c>
      <c r="G1053">
        <v>27</v>
      </c>
      <c r="H1053">
        <v>44683</v>
      </c>
      <c r="I1053">
        <v>16</v>
      </c>
      <c r="J1053">
        <v>22945</v>
      </c>
      <c r="K1053">
        <v>73</v>
      </c>
      <c r="L1053">
        <v>843069</v>
      </c>
      <c r="M1053">
        <v>89</v>
      </c>
      <c r="N1053">
        <v>3473</v>
      </c>
      <c r="O1053">
        <v>20</v>
      </c>
      <c r="P1053" t="s">
        <v>24</v>
      </c>
      <c r="Q1053" t="str">
        <f>_xlfn.IFS(OR(MTA_Daily_Ridership[[#This Row],[Day Name]]="Saturday",MTA_Daily_Ridership[[#This Row],[Day Name]]="Sunday"),"Weekend",TRUE,"Weekday")</f>
        <v>Weekday</v>
      </c>
      <c r="R10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3881024</v>
      </c>
      <c r="S1053" s="9">
        <f>(MTA_Daily_Ridership[[#This Row],[Subways: % of Comparable Pre-Pandemic Day]]-100)/100</f>
        <v>-0.68</v>
      </c>
      <c r="T1053">
        <f>MTA_Daily_Ridership[[#This Row],[Subways: Total Estimated Ridership]]/MTA_Daily_Ridership[[#This Row],[Bridges and Tunnels: Total Traffic]]</f>
        <v>2.1355582994986175</v>
      </c>
    </row>
    <row r="1054" spans="1:20" x14ac:dyDescent="0.25">
      <c r="A1054" s="1">
        <v>44156</v>
      </c>
      <c r="B1054">
        <v>1157957</v>
      </c>
      <c r="C1054">
        <v>37</v>
      </c>
      <c r="D1054">
        <v>750801</v>
      </c>
      <c r="E1054">
        <v>57</v>
      </c>
      <c r="F1054">
        <v>39204</v>
      </c>
      <c r="G1054">
        <v>34</v>
      </c>
      <c r="H1054">
        <v>27716</v>
      </c>
      <c r="I1054">
        <v>18</v>
      </c>
      <c r="J1054">
        <v>13193</v>
      </c>
      <c r="K1054">
        <v>78</v>
      </c>
      <c r="L1054">
        <v>742369</v>
      </c>
      <c r="M1054">
        <v>82</v>
      </c>
      <c r="N1054">
        <v>19</v>
      </c>
      <c r="O1054">
        <v>1</v>
      </c>
      <c r="P1054" t="s">
        <v>26</v>
      </c>
      <c r="Q1054" t="str">
        <f>_xlfn.IFS(OR(MTA_Daily_Ridership[[#This Row],[Day Name]]="Saturday",MTA_Daily_Ridership[[#This Row],[Day Name]]="Sunday"),"Weekend",TRUE,"Weekday")</f>
        <v>Weekend</v>
      </c>
      <c r="R10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2731259</v>
      </c>
      <c r="S1054" s="9">
        <f>(MTA_Daily_Ridership[[#This Row],[Subways: % of Comparable Pre-Pandemic Day]]-100)/100</f>
        <v>-0.63</v>
      </c>
      <c r="T1054">
        <f>MTA_Daily_Ridership[[#This Row],[Subways: Total Estimated Ridership]]/MTA_Daily_Ridership[[#This Row],[Bridges and Tunnels: Total Traffic]]</f>
        <v>1.5598132465121792</v>
      </c>
    </row>
    <row r="1055" spans="1:20" x14ac:dyDescent="0.25">
      <c r="A1055" s="1">
        <v>44157</v>
      </c>
      <c r="B1055">
        <v>817963</v>
      </c>
      <c r="C1055">
        <v>32</v>
      </c>
      <c r="D1055">
        <v>542124</v>
      </c>
      <c r="E1055">
        <v>54</v>
      </c>
      <c r="F1055">
        <v>31019</v>
      </c>
      <c r="G1055">
        <v>33</v>
      </c>
      <c r="H1055">
        <v>20269</v>
      </c>
      <c r="I1055">
        <v>19</v>
      </c>
      <c r="J1055">
        <v>10694</v>
      </c>
      <c r="K1055">
        <v>57</v>
      </c>
      <c r="L1055">
        <v>598348</v>
      </c>
      <c r="M1055">
        <v>73</v>
      </c>
      <c r="N1055">
        <v>92</v>
      </c>
      <c r="O1055">
        <v>3</v>
      </c>
      <c r="P1055" t="s">
        <v>27</v>
      </c>
      <c r="Q1055" t="str">
        <f>_xlfn.IFS(OR(MTA_Daily_Ridership[[#This Row],[Day Name]]="Saturday",MTA_Daily_Ridership[[#This Row],[Day Name]]="Sunday"),"Weekend",TRUE,"Weekday")</f>
        <v>Weekend</v>
      </c>
      <c r="R10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2020509</v>
      </c>
      <c r="S1055" s="9">
        <f>(MTA_Daily_Ridership[[#This Row],[Subways: % of Comparable Pre-Pandemic Day]]-100)/100</f>
        <v>-0.68</v>
      </c>
      <c r="T1055">
        <f>MTA_Daily_Ridership[[#This Row],[Subways: Total Estimated Ridership]]/MTA_Daily_Ridership[[#This Row],[Bridges and Tunnels: Total Traffic]]</f>
        <v>1.3670355712729048</v>
      </c>
    </row>
    <row r="1056" spans="1:20" x14ac:dyDescent="0.25">
      <c r="A1056" s="1">
        <v>44158</v>
      </c>
      <c r="B1056">
        <v>1646525</v>
      </c>
      <c r="C1056">
        <v>29</v>
      </c>
      <c r="D1056">
        <v>1005225</v>
      </c>
      <c r="E1056">
        <v>46</v>
      </c>
      <c r="F1056">
        <v>87693</v>
      </c>
      <c r="G1056">
        <v>27</v>
      </c>
      <c r="H1056">
        <v>40668</v>
      </c>
      <c r="I1056">
        <v>14</v>
      </c>
      <c r="J1056">
        <v>21297</v>
      </c>
      <c r="K1056">
        <v>68</v>
      </c>
      <c r="L1056">
        <v>755374</v>
      </c>
      <c r="M1056">
        <v>80</v>
      </c>
      <c r="N1056">
        <v>3223</v>
      </c>
      <c r="O1056">
        <v>19</v>
      </c>
      <c r="P1056" t="s">
        <v>25</v>
      </c>
      <c r="Q1056" t="str">
        <f>_xlfn.IFS(OR(MTA_Daily_Ridership[[#This Row],[Day Name]]="Saturday",MTA_Daily_Ridership[[#This Row],[Day Name]]="Sunday"),"Weekend",TRUE,"Weekday")</f>
        <v>Weekday</v>
      </c>
      <c r="R10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3560005</v>
      </c>
      <c r="S1056" s="9">
        <f>(MTA_Daily_Ridership[[#This Row],[Subways: % of Comparable Pre-Pandemic Day]]-100)/100</f>
        <v>-0.71</v>
      </c>
      <c r="T1056">
        <f>MTA_Daily_Ridership[[#This Row],[Subways: Total Estimated Ridership]]/MTA_Daily_Ridership[[#This Row],[Bridges and Tunnels: Total Traffic]]</f>
        <v>2.1797480453391298</v>
      </c>
    </row>
    <row r="1057" spans="1:20" x14ac:dyDescent="0.25">
      <c r="A1057" s="1">
        <v>44159</v>
      </c>
      <c r="B1057">
        <v>1735702</v>
      </c>
      <c r="C1057">
        <v>31</v>
      </c>
      <c r="D1057">
        <v>1068789</v>
      </c>
      <c r="E1057">
        <v>49</v>
      </c>
      <c r="F1057">
        <v>89805</v>
      </c>
      <c r="G1057">
        <v>27</v>
      </c>
      <c r="H1057">
        <v>41772</v>
      </c>
      <c r="I1057">
        <v>15</v>
      </c>
      <c r="J1057">
        <v>22814</v>
      </c>
      <c r="K1057">
        <v>73</v>
      </c>
      <c r="L1057">
        <v>821449</v>
      </c>
      <c r="M1057">
        <v>87</v>
      </c>
      <c r="N1057">
        <v>3405</v>
      </c>
      <c r="O1057">
        <v>20</v>
      </c>
      <c r="P1057" t="s">
        <v>23</v>
      </c>
      <c r="Q1057" t="str">
        <f>_xlfn.IFS(OR(MTA_Daily_Ridership[[#This Row],[Day Name]]="Saturday",MTA_Daily_Ridership[[#This Row],[Day Name]]="Sunday"),"Weekend",TRUE,"Weekday")</f>
        <v>Weekday</v>
      </c>
      <c r="R10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3783736</v>
      </c>
      <c r="S1057" s="9">
        <f>(MTA_Daily_Ridership[[#This Row],[Subways: % of Comparable Pre-Pandemic Day]]-100)/100</f>
        <v>-0.69</v>
      </c>
      <c r="T1057">
        <f>MTA_Daily_Ridership[[#This Row],[Subways: Total Estimated Ridership]]/MTA_Daily_Ridership[[#This Row],[Bridges and Tunnels: Total Traffic]]</f>
        <v>2.1129759729453683</v>
      </c>
    </row>
    <row r="1058" spans="1:20" x14ac:dyDescent="0.25">
      <c r="A1058" s="1">
        <v>44160</v>
      </c>
      <c r="B1058">
        <v>1688227</v>
      </c>
      <c r="C1058">
        <v>30</v>
      </c>
      <c r="D1058">
        <v>1037242</v>
      </c>
      <c r="E1058">
        <v>47</v>
      </c>
      <c r="F1058">
        <v>93444</v>
      </c>
      <c r="G1058">
        <v>28</v>
      </c>
      <c r="H1058">
        <v>46209</v>
      </c>
      <c r="I1058">
        <v>16</v>
      </c>
      <c r="J1058">
        <v>21450</v>
      </c>
      <c r="K1058">
        <v>69</v>
      </c>
      <c r="L1058">
        <v>853222</v>
      </c>
      <c r="M1058">
        <v>90</v>
      </c>
      <c r="N1058">
        <v>3166</v>
      </c>
      <c r="O1058">
        <v>19</v>
      </c>
      <c r="P1058" t="s">
        <v>21</v>
      </c>
      <c r="Q1058" t="str">
        <f>_xlfn.IFS(OR(MTA_Daily_Ridership[[#This Row],[Day Name]]="Saturday",MTA_Daily_Ridership[[#This Row],[Day Name]]="Sunday"),"Weekend",TRUE,"Weekday")</f>
        <v>Weekday</v>
      </c>
      <c r="R10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3742960</v>
      </c>
      <c r="S1058" s="9">
        <f>(MTA_Daily_Ridership[[#This Row],[Subways: % of Comparable Pre-Pandemic Day]]-100)/100</f>
        <v>-0.7</v>
      </c>
      <c r="T1058">
        <f>MTA_Daily_Ridership[[#This Row],[Subways: Total Estimated Ridership]]/MTA_Daily_Ridership[[#This Row],[Bridges and Tunnels: Total Traffic]]</f>
        <v>1.9786491675085733</v>
      </c>
    </row>
    <row r="1059" spans="1:20" x14ac:dyDescent="0.25">
      <c r="A1059" s="1">
        <v>44161</v>
      </c>
      <c r="B1059">
        <v>652276</v>
      </c>
      <c r="C1059">
        <v>26</v>
      </c>
      <c r="D1059">
        <v>444391</v>
      </c>
      <c r="E1059">
        <v>45</v>
      </c>
      <c r="F1059">
        <v>72572</v>
      </c>
      <c r="G1059">
        <v>77</v>
      </c>
      <c r="H1059">
        <v>20393</v>
      </c>
      <c r="I1059">
        <v>20</v>
      </c>
      <c r="J1059">
        <v>12151</v>
      </c>
      <c r="K1059">
        <v>65</v>
      </c>
      <c r="L1059">
        <v>564192</v>
      </c>
      <c r="M1059">
        <v>68</v>
      </c>
      <c r="N1059">
        <v>847</v>
      </c>
      <c r="O1059">
        <v>28</v>
      </c>
      <c r="P1059" t="s">
        <v>22</v>
      </c>
      <c r="Q1059" t="str">
        <f>_xlfn.IFS(OR(MTA_Daily_Ridership[[#This Row],[Day Name]]="Saturday",MTA_Daily_Ridership[[#This Row],[Day Name]]="Sunday"),"Weekend",TRUE,"Weekday")</f>
        <v>Weekday</v>
      </c>
      <c r="R10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1766822</v>
      </c>
      <c r="S1059" s="9">
        <f>(MTA_Daily_Ridership[[#This Row],[Subways: % of Comparable Pre-Pandemic Day]]-100)/100</f>
        <v>-0.74</v>
      </c>
      <c r="T1059">
        <f>MTA_Daily_Ridership[[#This Row],[Subways: Total Estimated Ridership]]/MTA_Daily_Ridership[[#This Row],[Bridges and Tunnels: Total Traffic]]</f>
        <v>1.1561241563155804</v>
      </c>
    </row>
    <row r="1060" spans="1:20" x14ac:dyDescent="0.25">
      <c r="A1060" s="1">
        <v>44162</v>
      </c>
      <c r="B1060">
        <v>1263473</v>
      </c>
      <c r="C1060">
        <v>50</v>
      </c>
      <c r="D1060">
        <v>815993</v>
      </c>
      <c r="E1060">
        <v>82</v>
      </c>
      <c r="F1060">
        <v>77273</v>
      </c>
      <c r="G1060">
        <v>82</v>
      </c>
      <c r="H1060">
        <v>25009</v>
      </c>
      <c r="I1060">
        <v>24</v>
      </c>
      <c r="J1060">
        <v>12395</v>
      </c>
      <c r="K1060">
        <v>66</v>
      </c>
      <c r="L1060">
        <v>671213</v>
      </c>
      <c r="M1060">
        <v>81</v>
      </c>
      <c r="N1060">
        <v>2046</v>
      </c>
      <c r="O1060">
        <v>67</v>
      </c>
      <c r="P1060" t="s">
        <v>24</v>
      </c>
      <c r="Q1060" t="str">
        <f>_xlfn.IFS(OR(MTA_Daily_Ridership[[#This Row],[Day Name]]="Saturday",MTA_Daily_Ridership[[#This Row],[Day Name]]="Sunday"),"Weekend",TRUE,"Weekday")</f>
        <v>Weekday</v>
      </c>
      <c r="R10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2867402</v>
      </c>
      <c r="S1060" s="9">
        <f>(MTA_Daily_Ridership[[#This Row],[Subways: % of Comparable Pre-Pandemic Day]]-100)/100</f>
        <v>-0.5</v>
      </c>
      <c r="T1060">
        <f>MTA_Daily_Ridership[[#This Row],[Subways: Total Estimated Ridership]]/MTA_Daily_Ridership[[#This Row],[Bridges and Tunnels: Total Traffic]]</f>
        <v>1.8823726596475336</v>
      </c>
    </row>
    <row r="1061" spans="1:20" x14ac:dyDescent="0.25">
      <c r="A1061" s="1">
        <v>44163</v>
      </c>
      <c r="B1061">
        <v>1032823</v>
      </c>
      <c r="C1061">
        <v>33</v>
      </c>
      <c r="D1061">
        <v>689580</v>
      </c>
      <c r="E1061">
        <v>52</v>
      </c>
      <c r="F1061">
        <v>37770</v>
      </c>
      <c r="G1061">
        <v>33</v>
      </c>
      <c r="H1061">
        <v>24688</v>
      </c>
      <c r="I1061">
        <v>16</v>
      </c>
      <c r="J1061">
        <v>10808</v>
      </c>
      <c r="K1061">
        <v>64</v>
      </c>
      <c r="L1061">
        <v>649087</v>
      </c>
      <c r="M1061">
        <v>71</v>
      </c>
      <c r="N1061">
        <v>1203</v>
      </c>
      <c r="O1061">
        <v>35</v>
      </c>
      <c r="P1061" t="s">
        <v>26</v>
      </c>
      <c r="Q1061" t="str">
        <f>_xlfn.IFS(OR(MTA_Daily_Ridership[[#This Row],[Day Name]]="Saturday",MTA_Daily_Ridership[[#This Row],[Day Name]]="Sunday"),"Weekend",TRUE,"Weekday")</f>
        <v>Weekend</v>
      </c>
      <c r="R10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2445959</v>
      </c>
      <c r="S1061" s="9">
        <f>(MTA_Daily_Ridership[[#This Row],[Subways: % of Comparable Pre-Pandemic Day]]-100)/100</f>
        <v>-0.67</v>
      </c>
      <c r="T1061">
        <f>MTA_Daily_Ridership[[#This Row],[Subways: Total Estimated Ridership]]/MTA_Daily_Ridership[[#This Row],[Bridges and Tunnels: Total Traffic]]</f>
        <v>1.591193476375278</v>
      </c>
    </row>
    <row r="1062" spans="1:20" x14ac:dyDescent="0.25">
      <c r="A1062" s="1">
        <v>44164</v>
      </c>
      <c r="B1062">
        <v>826974</v>
      </c>
      <c r="C1062">
        <v>33</v>
      </c>
      <c r="D1062">
        <v>548548</v>
      </c>
      <c r="E1062">
        <v>55</v>
      </c>
      <c r="F1062">
        <v>32628</v>
      </c>
      <c r="G1062">
        <v>35</v>
      </c>
      <c r="H1062">
        <v>21898</v>
      </c>
      <c r="I1062">
        <v>21</v>
      </c>
      <c r="J1062">
        <v>9360</v>
      </c>
      <c r="K1062">
        <v>50</v>
      </c>
      <c r="L1062">
        <v>631798</v>
      </c>
      <c r="M1062">
        <v>77</v>
      </c>
      <c r="N1062">
        <v>826</v>
      </c>
      <c r="O1062">
        <v>27</v>
      </c>
      <c r="P1062" t="s">
        <v>27</v>
      </c>
      <c r="Q1062" t="str">
        <f>_xlfn.IFS(OR(MTA_Daily_Ridership[[#This Row],[Day Name]]="Saturday",MTA_Daily_Ridership[[#This Row],[Day Name]]="Sunday"),"Weekend",TRUE,"Weekday")</f>
        <v>Weekend</v>
      </c>
      <c r="R10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2072032</v>
      </c>
      <c r="S1062" s="9">
        <f>(MTA_Daily_Ridership[[#This Row],[Subways: % of Comparable Pre-Pandemic Day]]-100)/100</f>
        <v>-0.67</v>
      </c>
      <c r="T1062">
        <f>MTA_Daily_Ridership[[#This Row],[Subways: Total Estimated Ridership]]/MTA_Daily_Ridership[[#This Row],[Bridges and Tunnels: Total Traffic]]</f>
        <v>1.3089215223853194</v>
      </c>
    </row>
    <row r="1063" spans="1:20" x14ac:dyDescent="0.25">
      <c r="A1063" s="1">
        <v>44165</v>
      </c>
      <c r="B1063">
        <v>1459131</v>
      </c>
      <c r="C1063">
        <v>26</v>
      </c>
      <c r="D1063">
        <v>849277</v>
      </c>
      <c r="E1063">
        <v>39</v>
      </c>
      <c r="F1063">
        <v>80033</v>
      </c>
      <c r="G1063">
        <v>24</v>
      </c>
      <c r="H1063">
        <v>37026</v>
      </c>
      <c r="I1063">
        <v>13</v>
      </c>
      <c r="J1063">
        <v>19751</v>
      </c>
      <c r="K1063">
        <v>63</v>
      </c>
      <c r="L1063">
        <v>652663</v>
      </c>
      <c r="M1063">
        <v>69</v>
      </c>
      <c r="N1063">
        <v>3035</v>
      </c>
      <c r="O1063">
        <v>18</v>
      </c>
      <c r="P1063" t="s">
        <v>25</v>
      </c>
      <c r="Q1063" t="str">
        <f>_xlfn.IFS(OR(MTA_Daily_Ridership[[#This Row],[Day Name]]="Saturday",MTA_Daily_Ridership[[#This Row],[Day Name]]="Sunday"),"Weekend",TRUE,"Weekday")</f>
        <v>Weekday</v>
      </c>
      <c r="R10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3100916</v>
      </c>
      <c r="S1063" s="9">
        <f>(MTA_Daily_Ridership[[#This Row],[Subways: % of Comparable Pre-Pandemic Day]]-100)/100</f>
        <v>-0.74</v>
      </c>
      <c r="T1063">
        <f>MTA_Daily_Ridership[[#This Row],[Subways: Total Estimated Ridership]]/MTA_Daily_Ridership[[#This Row],[Bridges and Tunnels: Total Traffic]]</f>
        <v>2.2356576058394606</v>
      </c>
    </row>
    <row r="1064" spans="1:20" x14ac:dyDescent="0.25">
      <c r="A1064" s="1">
        <v>44166</v>
      </c>
      <c r="B1064">
        <v>1706348</v>
      </c>
      <c r="C1064">
        <v>32</v>
      </c>
      <c r="D1064">
        <v>1068627</v>
      </c>
      <c r="E1064">
        <v>53</v>
      </c>
      <c r="F1064">
        <v>73589</v>
      </c>
      <c r="G1064">
        <v>23</v>
      </c>
      <c r="H1064">
        <v>35225</v>
      </c>
      <c r="I1064">
        <v>13</v>
      </c>
      <c r="J1064">
        <v>21693</v>
      </c>
      <c r="K1064">
        <v>74</v>
      </c>
      <c r="L1064">
        <v>752069</v>
      </c>
      <c r="M1064">
        <v>85</v>
      </c>
      <c r="N1064">
        <v>3432</v>
      </c>
      <c r="O1064">
        <v>22</v>
      </c>
      <c r="P1064" t="s">
        <v>23</v>
      </c>
      <c r="Q1064" t="str">
        <f>_xlfn.IFS(OR(MTA_Daily_Ridership[[#This Row],[Day Name]]="Saturday",MTA_Daily_Ridership[[#This Row],[Day Name]]="Sunday"),"Weekend",TRUE,"Weekday")</f>
        <v>Weekday</v>
      </c>
      <c r="R10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3660983</v>
      </c>
      <c r="S1064" s="9">
        <f>(MTA_Daily_Ridership[[#This Row],[Subways: % of Comparable Pre-Pandemic Day]]-100)/100</f>
        <v>-0.68</v>
      </c>
      <c r="T1064">
        <f>MTA_Daily_Ridership[[#This Row],[Subways: Total Estimated Ridership]]/MTA_Daily_Ridership[[#This Row],[Bridges and Tunnels: Total Traffic]]</f>
        <v>2.2688716061957082</v>
      </c>
    </row>
    <row r="1065" spans="1:20" x14ac:dyDescent="0.25">
      <c r="A1065" s="1">
        <v>44167</v>
      </c>
      <c r="B1065">
        <v>1699968</v>
      </c>
      <c r="C1065">
        <v>32</v>
      </c>
      <c r="D1065">
        <v>1026056</v>
      </c>
      <c r="E1065">
        <v>51</v>
      </c>
      <c r="F1065">
        <v>73631</v>
      </c>
      <c r="G1065">
        <v>23</v>
      </c>
      <c r="H1065">
        <v>35615</v>
      </c>
      <c r="I1065">
        <v>13</v>
      </c>
      <c r="J1065">
        <v>22712</v>
      </c>
      <c r="K1065">
        <v>78</v>
      </c>
      <c r="L1065">
        <v>746840</v>
      </c>
      <c r="M1065">
        <v>84</v>
      </c>
      <c r="N1065">
        <v>3277</v>
      </c>
      <c r="O1065">
        <v>21</v>
      </c>
      <c r="P1065" t="s">
        <v>21</v>
      </c>
      <c r="Q1065" t="str">
        <f>_xlfn.IFS(OR(MTA_Daily_Ridership[[#This Row],[Day Name]]="Saturday",MTA_Daily_Ridership[[#This Row],[Day Name]]="Sunday"),"Weekend",TRUE,"Weekday")</f>
        <v>Weekday</v>
      </c>
      <c r="R10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3608099</v>
      </c>
      <c r="S1065" s="9">
        <f>(MTA_Daily_Ridership[[#This Row],[Subways: % of Comparable Pre-Pandemic Day]]-100)/100</f>
        <v>-0.68</v>
      </c>
      <c r="T1065">
        <f>MTA_Daily_Ridership[[#This Row],[Subways: Total Estimated Ridership]]/MTA_Daily_Ridership[[#This Row],[Bridges and Tunnels: Total Traffic]]</f>
        <v>2.2762144502169139</v>
      </c>
    </row>
    <row r="1066" spans="1:20" x14ac:dyDescent="0.25">
      <c r="A1066" s="1">
        <v>44168</v>
      </c>
      <c r="B1066">
        <v>1736045</v>
      </c>
      <c r="C1066">
        <v>33</v>
      </c>
      <c r="D1066">
        <v>1070197</v>
      </c>
      <c r="E1066">
        <v>53</v>
      </c>
      <c r="F1066">
        <v>75093</v>
      </c>
      <c r="G1066">
        <v>24</v>
      </c>
      <c r="H1066">
        <v>37013</v>
      </c>
      <c r="I1066">
        <v>13</v>
      </c>
      <c r="J1066">
        <v>22941</v>
      </c>
      <c r="K1066">
        <v>79</v>
      </c>
      <c r="L1066">
        <v>767310</v>
      </c>
      <c r="M1066">
        <v>87</v>
      </c>
      <c r="N1066">
        <v>3325</v>
      </c>
      <c r="O1066">
        <v>21</v>
      </c>
      <c r="P1066" t="s">
        <v>22</v>
      </c>
      <c r="Q1066" t="str">
        <f>_xlfn.IFS(OR(MTA_Daily_Ridership[[#This Row],[Day Name]]="Saturday",MTA_Daily_Ridership[[#This Row],[Day Name]]="Sunday"),"Weekend",TRUE,"Weekday")</f>
        <v>Weekday</v>
      </c>
      <c r="R10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3711924</v>
      </c>
      <c r="S1066" s="9">
        <f>(MTA_Daily_Ridership[[#This Row],[Subways: % of Comparable Pre-Pandemic Day]]-100)/100</f>
        <v>-0.67</v>
      </c>
      <c r="T1066">
        <f>MTA_Daily_Ridership[[#This Row],[Subways: Total Estimated Ridership]]/MTA_Daily_Ridership[[#This Row],[Bridges and Tunnels: Total Traffic]]</f>
        <v>2.2625079824321332</v>
      </c>
    </row>
    <row r="1067" spans="1:20" x14ac:dyDescent="0.25">
      <c r="A1067" s="1">
        <v>44169</v>
      </c>
      <c r="B1067">
        <v>1701628</v>
      </c>
      <c r="C1067">
        <v>32</v>
      </c>
      <c r="D1067">
        <v>1024641</v>
      </c>
      <c r="E1067">
        <v>51</v>
      </c>
      <c r="F1067">
        <v>72062</v>
      </c>
      <c r="G1067">
        <v>23</v>
      </c>
      <c r="H1067">
        <v>39228</v>
      </c>
      <c r="I1067">
        <v>14</v>
      </c>
      <c r="J1067">
        <v>21960</v>
      </c>
      <c r="K1067">
        <v>75</v>
      </c>
      <c r="L1067">
        <v>775709</v>
      </c>
      <c r="M1067">
        <v>88</v>
      </c>
      <c r="N1067">
        <v>3121</v>
      </c>
      <c r="O1067">
        <v>20</v>
      </c>
      <c r="P1067" t="s">
        <v>24</v>
      </c>
      <c r="Q1067" t="str">
        <f>_xlfn.IFS(OR(MTA_Daily_Ridership[[#This Row],[Day Name]]="Saturday",MTA_Daily_Ridership[[#This Row],[Day Name]]="Sunday"),"Weekend",TRUE,"Weekday")</f>
        <v>Weekday</v>
      </c>
      <c r="R10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3638349</v>
      </c>
      <c r="S1067" s="9">
        <f>(MTA_Daily_Ridership[[#This Row],[Subways: % of Comparable Pre-Pandemic Day]]-100)/100</f>
        <v>-0.68</v>
      </c>
      <c r="T1067">
        <f>MTA_Daily_Ridership[[#This Row],[Subways: Total Estimated Ridership]]/MTA_Daily_Ridership[[#This Row],[Bridges and Tunnels: Total Traffic]]</f>
        <v>2.1936422034551617</v>
      </c>
    </row>
    <row r="1068" spans="1:20" x14ac:dyDescent="0.25">
      <c r="A1068" s="1">
        <v>44170</v>
      </c>
      <c r="B1068">
        <v>1000240</v>
      </c>
      <c r="C1068">
        <v>30</v>
      </c>
      <c r="D1068">
        <v>617332</v>
      </c>
      <c r="E1068">
        <v>49</v>
      </c>
      <c r="F1068">
        <v>33528</v>
      </c>
      <c r="G1068">
        <v>26</v>
      </c>
      <c r="H1068">
        <v>19727</v>
      </c>
      <c r="I1068">
        <v>13</v>
      </c>
      <c r="J1068">
        <v>10151</v>
      </c>
      <c r="K1068">
        <v>59</v>
      </c>
      <c r="L1068">
        <v>572557</v>
      </c>
      <c r="M1068">
        <v>65</v>
      </c>
      <c r="N1068">
        <v>996</v>
      </c>
      <c r="O1068">
        <v>20</v>
      </c>
      <c r="P1068" t="s">
        <v>26</v>
      </c>
      <c r="Q1068" t="str">
        <f>_xlfn.IFS(OR(MTA_Daily_Ridership[[#This Row],[Day Name]]="Saturday",MTA_Daily_Ridership[[#This Row],[Day Name]]="Sunday"),"Weekend",TRUE,"Weekday")</f>
        <v>Weekend</v>
      </c>
      <c r="R10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2254531</v>
      </c>
      <c r="S1068" s="9">
        <f>(MTA_Daily_Ridership[[#This Row],[Subways: % of Comparable Pre-Pandemic Day]]-100)/100</f>
        <v>-0.7</v>
      </c>
      <c r="T1068">
        <f>MTA_Daily_Ridership[[#This Row],[Subways: Total Estimated Ridership]]/MTA_Daily_Ridership[[#This Row],[Bridges and Tunnels: Total Traffic]]</f>
        <v>1.7469701706554981</v>
      </c>
    </row>
    <row r="1069" spans="1:20" x14ac:dyDescent="0.25">
      <c r="A1069" s="1">
        <v>44171</v>
      </c>
      <c r="B1069">
        <v>878393</v>
      </c>
      <c r="C1069">
        <v>35</v>
      </c>
      <c r="D1069">
        <v>547330</v>
      </c>
      <c r="E1069">
        <v>56</v>
      </c>
      <c r="F1069">
        <v>35055</v>
      </c>
      <c r="G1069">
        <v>33</v>
      </c>
      <c r="H1069">
        <v>19652</v>
      </c>
      <c r="I1069">
        <v>18</v>
      </c>
      <c r="J1069">
        <v>9904</v>
      </c>
      <c r="K1069">
        <v>56</v>
      </c>
      <c r="L1069">
        <v>590525</v>
      </c>
      <c r="M1069">
        <v>74</v>
      </c>
      <c r="N1069">
        <v>885</v>
      </c>
      <c r="O1069">
        <v>26</v>
      </c>
      <c r="P1069" t="s">
        <v>27</v>
      </c>
      <c r="Q1069" t="str">
        <f>_xlfn.IFS(OR(MTA_Daily_Ridership[[#This Row],[Day Name]]="Saturday",MTA_Daily_Ridership[[#This Row],[Day Name]]="Sunday"),"Weekend",TRUE,"Weekday")</f>
        <v>Weekend</v>
      </c>
      <c r="R10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2081744</v>
      </c>
      <c r="S1069" s="9">
        <f>(MTA_Daily_Ridership[[#This Row],[Subways: % of Comparable Pre-Pandemic Day]]-100)/100</f>
        <v>-0.65</v>
      </c>
      <c r="T1069">
        <f>MTA_Daily_Ridership[[#This Row],[Subways: Total Estimated Ridership]]/MTA_Daily_Ridership[[#This Row],[Bridges and Tunnels: Total Traffic]]</f>
        <v>1.4874780915287245</v>
      </c>
    </row>
    <row r="1070" spans="1:20" x14ac:dyDescent="0.25">
      <c r="A1070" s="1">
        <v>44172</v>
      </c>
      <c r="B1070">
        <v>1656627</v>
      </c>
      <c r="C1070">
        <v>31</v>
      </c>
      <c r="D1070">
        <v>1032813</v>
      </c>
      <c r="E1070">
        <v>52</v>
      </c>
      <c r="F1070">
        <v>77787</v>
      </c>
      <c r="G1070">
        <v>25</v>
      </c>
      <c r="H1070">
        <v>36890</v>
      </c>
      <c r="I1070">
        <v>13</v>
      </c>
      <c r="J1070">
        <v>21424</v>
      </c>
      <c r="K1070">
        <v>73</v>
      </c>
      <c r="L1070">
        <v>729674</v>
      </c>
      <c r="M1070">
        <v>82</v>
      </c>
      <c r="N1070">
        <v>3209</v>
      </c>
      <c r="O1070">
        <v>21</v>
      </c>
      <c r="P1070" t="s">
        <v>25</v>
      </c>
      <c r="Q1070" t="str">
        <f>_xlfn.IFS(OR(MTA_Daily_Ridership[[#This Row],[Day Name]]="Saturday",MTA_Daily_Ridership[[#This Row],[Day Name]]="Sunday"),"Weekend",TRUE,"Weekday")</f>
        <v>Weekday</v>
      </c>
      <c r="R10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3558424</v>
      </c>
      <c r="S1070" s="9">
        <f>(MTA_Daily_Ridership[[#This Row],[Subways: % of Comparable Pre-Pandemic Day]]-100)/100</f>
        <v>-0.69</v>
      </c>
      <c r="T1070">
        <f>MTA_Daily_Ridership[[#This Row],[Subways: Total Estimated Ridership]]/MTA_Daily_Ridership[[#This Row],[Bridges and Tunnels: Total Traffic]]</f>
        <v>2.2703659442435935</v>
      </c>
    </row>
    <row r="1071" spans="1:20" x14ac:dyDescent="0.25">
      <c r="A1071" s="1">
        <v>44173</v>
      </c>
      <c r="B1071">
        <v>1540893</v>
      </c>
      <c r="C1071">
        <v>29</v>
      </c>
      <c r="D1071">
        <v>1034410</v>
      </c>
      <c r="E1071">
        <v>52</v>
      </c>
      <c r="F1071">
        <v>75033</v>
      </c>
      <c r="G1071">
        <v>24</v>
      </c>
      <c r="H1071">
        <v>36403</v>
      </c>
      <c r="I1071">
        <v>13</v>
      </c>
      <c r="J1071">
        <v>22177</v>
      </c>
      <c r="K1071">
        <v>76</v>
      </c>
      <c r="L1071">
        <v>744112</v>
      </c>
      <c r="M1071">
        <v>84</v>
      </c>
      <c r="N1071">
        <v>3185</v>
      </c>
      <c r="O1071">
        <v>20</v>
      </c>
      <c r="P1071" t="s">
        <v>23</v>
      </c>
      <c r="Q1071" t="str">
        <f>_xlfn.IFS(OR(MTA_Daily_Ridership[[#This Row],[Day Name]]="Saturday",MTA_Daily_Ridership[[#This Row],[Day Name]]="Sunday"),"Weekend",TRUE,"Weekday")</f>
        <v>Weekday</v>
      </c>
      <c r="R10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3456213</v>
      </c>
      <c r="S1071" s="9">
        <f>(MTA_Daily_Ridership[[#This Row],[Subways: % of Comparable Pre-Pandemic Day]]-100)/100</f>
        <v>-0.71</v>
      </c>
      <c r="T1071">
        <f>MTA_Daily_Ridership[[#This Row],[Subways: Total Estimated Ridership]]/MTA_Daily_Ridership[[#This Row],[Bridges and Tunnels: Total Traffic]]</f>
        <v>2.0707810114606402</v>
      </c>
    </row>
    <row r="1072" spans="1:20" x14ac:dyDescent="0.25">
      <c r="A1072" s="1">
        <v>44174</v>
      </c>
      <c r="B1072">
        <v>1701926</v>
      </c>
      <c r="C1072">
        <v>32</v>
      </c>
      <c r="D1072">
        <v>1018247</v>
      </c>
      <c r="E1072">
        <v>51</v>
      </c>
      <c r="F1072">
        <v>74734</v>
      </c>
      <c r="G1072">
        <v>24</v>
      </c>
      <c r="H1072">
        <v>35917</v>
      </c>
      <c r="I1072">
        <v>13</v>
      </c>
      <c r="J1072">
        <v>22459</v>
      </c>
      <c r="K1072">
        <v>77</v>
      </c>
      <c r="L1072">
        <v>749886</v>
      </c>
      <c r="M1072">
        <v>85</v>
      </c>
      <c r="N1072">
        <v>3233</v>
      </c>
      <c r="O1072">
        <v>21</v>
      </c>
      <c r="P1072" t="s">
        <v>21</v>
      </c>
      <c r="Q1072" t="str">
        <f>_xlfn.IFS(OR(MTA_Daily_Ridership[[#This Row],[Day Name]]="Saturday",MTA_Daily_Ridership[[#This Row],[Day Name]]="Sunday"),"Weekend",TRUE,"Weekday")</f>
        <v>Weekday</v>
      </c>
      <c r="R10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3606402</v>
      </c>
      <c r="S1072" s="9">
        <f>(MTA_Daily_Ridership[[#This Row],[Subways: % of Comparable Pre-Pandemic Day]]-100)/100</f>
        <v>-0.68</v>
      </c>
      <c r="T1072">
        <f>MTA_Daily_Ridership[[#This Row],[Subways: Total Estimated Ridership]]/MTA_Daily_Ridership[[#This Row],[Bridges and Tunnels: Total Traffic]]</f>
        <v>2.269579642772368</v>
      </c>
    </row>
    <row r="1073" spans="1:20" x14ac:dyDescent="0.25">
      <c r="A1073" s="1">
        <v>44175</v>
      </c>
      <c r="B1073">
        <v>1761336</v>
      </c>
      <c r="C1073">
        <v>33</v>
      </c>
      <c r="D1073">
        <v>1075970</v>
      </c>
      <c r="E1073">
        <v>54</v>
      </c>
      <c r="F1073">
        <v>76847</v>
      </c>
      <c r="G1073">
        <v>24</v>
      </c>
      <c r="H1073">
        <v>37600</v>
      </c>
      <c r="I1073">
        <v>13</v>
      </c>
      <c r="J1073">
        <v>22845</v>
      </c>
      <c r="K1073">
        <v>78</v>
      </c>
      <c r="L1073">
        <v>784406</v>
      </c>
      <c r="M1073">
        <v>89</v>
      </c>
      <c r="N1073">
        <v>3346</v>
      </c>
      <c r="O1073">
        <v>21</v>
      </c>
      <c r="P1073" t="s">
        <v>22</v>
      </c>
      <c r="Q1073" t="str">
        <f>_xlfn.IFS(OR(MTA_Daily_Ridership[[#This Row],[Day Name]]="Saturday",MTA_Daily_Ridership[[#This Row],[Day Name]]="Sunday"),"Weekend",TRUE,"Weekday")</f>
        <v>Weekday</v>
      </c>
      <c r="R10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3762350</v>
      </c>
      <c r="S1073" s="9">
        <f>(MTA_Daily_Ridership[[#This Row],[Subways: % of Comparable Pre-Pandemic Day]]-100)/100</f>
        <v>-0.67</v>
      </c>
      <c r="T1073">
        <f>MTA_Daily_Ridership[[#This Row],[Subways: Total Estimated Ridership]]/MTA_Daily_Ridership[[#This Row],[Bridges and Tunnels: Total Traffic]]</f>
        <v>2.2454392240752874</v>
      </c>
    </row>
    <row r="1074" spans="1:20" x14ac:dyDescent="0.25">
      <c r="A1074" s="1">
        <v>44176</v>
      </c>
      <c r="B1074">
        <v>1786290</v>
      </c>
      <c r="C1074">
        <v>33</v>
      </c>
      <c r="D1074">
        <v>1064457</v>
      </c>
      <c r="E1074">
        <v>53</v>
      </c>
      <c r="F1074">
        <v>79717</v>
      </c>
      <c r="G1074">
        <v>25</v>
      </c>
      <c r="H1074">
        <v>42420</v>
      </c>
      <c r="I1074">
        <v>15</v>
      </c>
      <c r="J1074">
        <v>22751</v>
      </c>
      <c r="K1074">
        <v>78</v>
      </c>
      <c r="L1074">
        <v>821871</v>
      </c>
      <c r="M1074">
        <v>93</v>
      </c>
      <c r="N1074">
        <v>3278</v>
      </c>
      <c r="O1074">
        <v>21</v>
      </c>
      <c r="P1074" t="s">
        <v>24</v>
      </c>
      <c r="Q1074" t="str">
        <f>_xlfn.IFS(OR(MTA_Daily_Ridership[[#This Row],[Day Name]]="Saturday",MTA_Daily_Ridership[[#This Row],[Day Name]]="Sunday"),"Weekend",TRUE,"Weekday")</f>
        <v>Weekday</v>
      </c>
      <c r="R10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3820784</v>
      </c>
      <c r="S1074" s="9">
        <f>(MTA_Daily_Ridership[[#This Row],[Subways: % of Comparable Pre-Pandemic Day]]-100)/100</f>
        <v>-0.67</v>
      </c>
      <c r="T1074">
        <f>MTA_Daily_Ridership[[#This Row],[Subways: Total Estimated Ridership]]/MTA_Daily_Ridership[[#This Row],[Bridges and Tunnels: Total Traffic]]</f>
        <v>2.1734432775946591</v>
      </c>
    </row>
    <row r="1075" spans="1:20" x14ac:dyDescent="0.25">
      <c r="A1075" s="1">
        <v>44177</v>
      </c>
      <c r="B1075">
        <v>1091352</v>
      </c>
      <c r="C1075">
        <v>33</v>
      </c>
      <c r="D1075">
        <v>703892</v>
      </c>
      <c r="E1075">
        <v>55</v>
      </c>
      <c r="F1075">
        <v>41791</v>
      </c>
      <c r="G1075">
        <v>33</v>
      </c>
      <c r="H1075">
        <v>24118</v>
      </c>
      <c r="I1075">
        <v>15</v>
      </c>
      <c r="J1075">
        <v>12307</v>
      </c>
      <c r="K1075">
        <v>71</v>
      </c>
      <c r="L1075">
        <v>671668</v>
      </c>
      <c r="M1075">
        <v>76</v>
      </c>
      <c r="N1075">
        <v>20</v>
      </c>
      <c r="O1075">
        <v>0</v>
      </c>
      <c r="P1075" t="s">
        <v>26</v>
      </c>
      <c r="Q1075" t="str">
        <f>_xlfn.IFS(OR(MTA_Daily_Ridership[[#This Row],[Day Name]]="Saturday",MTA_Daily_Ridership[[#This Row],[Day Name]]="Sunday"),"Weekend",TRUE,"Weekday")</f>
        <v>Weekend</v>
      </c>
      <c r="R10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2545148</v>
      </c>
      <c r="S1075" s="9">
        <f>(MTA_Daily_Ridership[[#This Row],[Subways: % of Comparable Pre-Pandemic Day]]-100)/100</f>
        <v>-0.67</v>
      </c>
      <c r="T1075">
        <f>MTA_Daily_Ridership[[#This Row],[Subways: Total Estimated Ridership]]/MTA_Daily_Ridership[[#This Row],[Bridges and Tunnels: Total Traffic]]</f>
        <v>1.6248384618591327</v>
      </c>
    </row>
    <row r="1076" spans="1:20" x14ac:dyDescent="0.25">
      <c r="A1076" s="1">
        <v>44179</v>
      </c>
      <c r="B1076">
        <v>1584089</v>
      </c>
      <c r="C1076">
        <v>30</v>
      </c>
      <c r="D1076">
        <v>955525</v>
      </c>
      <c r="E1076">
        <v>48</v>
      </c>
      <c r="F1076">
        <v>75008</v>
      </c>
      <c r="G1076">
        <v>24</v>
      </c>
      <c r="H1076">
        <v>36057</v>
      </c>
      <c r="I1076">
        <v>13</v>
      </c>
      <c r="J1076">
        <v>21333</v>
      </c>
      <c r="K1076">
        <v>73</v>
      </c>
      <c r="L1076">
        <v>723908</v>
      </c>
      <c r="M1076">
        <v>82</v>
      </c>
      <c r="N1076">
        <v>2979</v>
      </c>
      <c r="O1076">
        <v>19</v>
      </c>
      <c r="P1076" t="s">
        <v>25</v>
      </c>
      <c r="Q1076" t="str">
        <f>_xlfn.IFS(OR(MTA_Daily_Ridership[[#This Row],[Day Name]]="Saturday",MTA_Daily_Ridership[[#This Row],[Day Name]]="Sunday"),"Weekend",TRUE,"Weekday")</f>
        <v>Weekday</v>
      </c>
      <c r="R10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3398899</v>
      </c>
      <c r="S1076" s="9">
        <f>(MTA_Daily_Ridership[[#This Row],[Subways: % of Comparable Pre-Pandemic Day]]-100)/100</f>
        <v>-0.7</v>
      </c>
      <c r="T1076">
        <f>MTA_Daily_Ridership[[#This Row],[Subways: Total Estimated Ridership]]/MTA_Daily_Ridership[[#This Row],[Bridges and Tunnels: Total Traffic]]</f>
        <v>2.1882462964907141</v>
      </c>
    </row>
    <row r="1077" spans="1:20" x14ac:dyDescent="0.25">
      <c r="A1077" s="1">
        <v>44180</v>
      </c>
      <c r="B1077">
        <v>1783388</v>
      </c>
      <c r="C1077">
        <v>33</v>
      </c>
      <c r="D1077">
        <v>1088287</v>
      </c>
      <c r="E1077">
        <v>54</v>
      </c>
      <c r="F1077">
        <v>78446</v>
      </c>
      <c r="G1077">
        <v>25</v>
      </c>
      <c r="H1077">
        <v>38322</v>
      </c>
      <c r="I1077">
        <v>14</v>
      </c>
      <c r="J1077">
        <v>23432</v>
      </c>
      <c r="K1077">
        <v>80</v>
      </c>
      <c r="L1077">
        <v>819063</v>
      </c>
      <c r="M1077">
        <v>92</v>
      </c>
      <c r="N1077">
        <v>3353</v>
      </c>
      <c r="O1077">
        <v>21</v>
      </c>
      <c r="P1077" t="s">
        <v>23</v>
      </c>
      <c r="Q1077" t="str">
        <f>_xlfn.IFS(OR(MTA_Daily_Ridership[[#This Row],[Day Name]]="Saturday",MTA_Daily_Ridership[[#This Row],[Day Name]]="Sunday"),"Weekend",TRUE,"Weekday")</f>
        <v>Weekday</v>
      </c>
      <c r="R10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3834291</v>
      </c>
      <c r="S1077" s="9">
        <f>(MTA_Daily_Ridership[[#This Row],[Subways: % of Comparable Pre-Pandemic Day]]-100)/100</f>
        <v>-0.67</v>
      </c>
      <c r="T1077">
        <f>MTA_Daily_Ridership[[#This Row],[Subways: Total Estimated Ridership]]/MTA_Daily_Ridership[[#This Row],[Bridges and Tunnels: Total Traffic]]</f>
        <v>2.1773514369468527</v>
      </c>
    </row>
    <row r="1078" spans="1:20" x14ac:dyDescent="0.25">
      <c r="A1078" s="1">
        <v>44181</v>
      </c>
      <c r="B1078">
        <v>1569079</v>
      </c>
      <c r="C1078">
        <v>29</v>
      </c>
      <c r="D1078">
        <v>853797</v>
      </c>
      <c r="E1078">
        <v>43</v>
      </c>
      <c r="F1078">
        <v>68092</v>
      </c>
      <c r="G1078">
        <v>22</v>
      </c>
      <c r="H1078">
        <v>33572</v>
      </c>
      <c r="I1078">
        <v>12</v>
      </c>
      <c r="J1078">
        <v>19296</v>
      </c>
      <c r="K1078">
        <v>66</v>
      </c>
      <c r="L1078">
        <v>625006</v>
      </c>
      <c r="M1078">
        <v>71</v>
      </c>
      <c r="N1078">
        <v>2899</v>
      </c>
      <c r="O1078">
        <v>19</v>
      </c>
      <c r="P1078" t="s">
        <v>21</v>
      </c>
      <c r="Q1078" t="str">
        <f>_xlfn.IFS(OR(MTA_Daily_Ridership[[#This Row],[Day Name]]="Saturday",MTA_Daily_Ridership[[#This Row],[Day Name]]="Sunday"),"Weekend",TRUE,"Weekday")</f>
        <v>Weekday</v>
      </c>
      <c r="R10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3171741</v>
      </c>
      <c r="S1078" s="9">
        <f>(MTA_Daily_Ridership[[#This Row],[Subways: % of Comparable Pre-Pandemic Day]]-100)/100</f>
        <v>-0.71</v>
      </c>
      <c r="T1078">
        <f>MTA_Daily_Ridership[[#This Row],[Subways: Total Estimated Ridership]]/MTA_Daily_Ridership[[#This Row],[Bridges and Tunnels: Total Traffic]]</f>
        <v>2.510502299177928</v>
      </c>
    </row>
    <row r="1079" spans="1:20" x14ac:dyDescent="0.25">
      <c r="A1079" s="1">
        <v>44182</v>
      </c>
      <c r="B1079">
        <v>1079818</v>
      </c>
      <c r="C1079">
        <v>20</v>
      </c>
      <c r="D1079">
        <v>523854</v>
      </c>
      <c r="E1079">
        <v>26</v>
      </c>
      <c r="F1079">
        <v>21417</v>
      </c>
      <c r="G1079">
        <v>7</v>
      </c>
      <c r="H1079">
        <v>12527</v>
      </c>
      <c r="I1079">
        <v>4</v>
      </c>
      <c r="J1079">
        <v>9940</v>
      </c>
      <c r="K1079">
        <v>34</v>
      </c>
      <c r="L1079">
        <v>297298</v>
      </c>
      <c r="M1079">
        <v>34</v>
      </c>
      <c r="N1079">
        <v>1613</v>
      </c>
      <c r="O1079">
        <v>10</v>
      </c>
      <c r="P1079" t="s">
        <v>22</v>
      </c>
      <c r="Q1079" t="str">
        <f>_xlfn.IFS(OR(MTA_Daily_Ridership[[#This Row],[Day Name]]="Saturday",MTA_Daily_Ridership[[#This Row],[Day Name]]="Sunday"),"Weekend",TRUE,"Weekday")</f>
        <v>Weekday</v>
      </c>
      <c r="R10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1946467</v>
      </c>
      <c r="S1079" s="9">
        <f>(MTA_Daily_Ridership[[#This Row],[Subways: % of Comparable Pre-Pandemic Day]]-100)/100</f>
        <v>-0.8</v>
      </c>
      <c r="T1079">
        <f>MTA_Daily_Ridership[[#This Row],[Subways: Total Estimated Ridership]]/MTA_Daily_Ridership[[#This Row],[Bridges and Tunnels: Total Traffic]]</f>
        <v>3.6321065059300768</v>
      </c>
    </row>
    <row r="1080" spans="1:20" x14ac:dyDescent="0.25">
      <c r="A1080" s="1">
        <v>44183</v>
      </c>
      <c r="B1080">
        <v>1735664</v>
      </c>
      <c r="C1080">
        <v>33</v>
      </c>
      <c r="D1080">
        <v>943587</v>
      </c>
      <c r="E1080">
        <v>47</v>
      </c>
      <c r="F1080">
        <v>74908</v>
      </c>
      <c r="G1080">
        <v>24</v>
      </c>
      <c r="H1080">
        <v>41287</v>
      </c>
      <c r="I1080">
        <v>15</v>
      </c>
      <c r="J1080">
        <v>17537</v>
      </c>
      <c r="K1080">
        <v>60</v>
      </c>
      <c r="L1080">
        <v>736356</v>
      </c>
      <c r="M1080">
        <v>83</v>
      </c>
      <c r="N1080">
        <v>3063</v>
      </c>
      <c r="O1080">
        <v>20</v>
      </c>
      <c r="P1080" t="s">
        <v>24</v>
      </c>
      <c r="Q1080" t="str">
        <f>_xlfn.IFS(OR(MTA_Daily_Ridership[[#This Row],[Day Name]]="Saturday",MTA_Daily_Ridership[[#This Row],[Day Name]]="Sunday"),"Weekend",TRUE,"Weekday")</f>
        <v>Weekday</v>
      </c>
      <c r="R10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3552402</v>
      </c>
      <c r="S1080" s="9">
        <f>(MTA_Daily_Ridership[[#This Row],[Subways: % of Comparable Pre-Pandemic Day]]-100)/100</f>
        <v>-0.67</v>
      </c>
      <c r="T1080">
        <f>MTA_Daily_Ridership[[#This Row],[Subways: Total Estimated Ridership]]/MTA_Daily_Ridership[[#This Row],[Bridges and Tunnels: Total Traffic]]</f>
        <v>2.3570990118909876</v>
      </c>
    </row>
    <row r="1081" spans="1:20" x14ac:dyDescent="0.25">
      <c r="A1081" s="1">
        <v>44184</v>
      </c>
      <c r="B1081">
        <v>1112827</v>
      </c>
      <c r="C1081">
        <v>34</v>
      </c>
      <c r="D1081">
        <v>670787</v>
      </c>
      <c r="E1081">
        <v>53</v>
      </c>
      <c r="F1081">
        <v>41101</v>
      </c>
      <c r="G1081">
        <v>32</v>
      </c>
      <c r="H1081">
        <v>24217</v>
      </c>
      <c r="I1081">
        <v>15</v>
      </c>
      <c r="J1081">
        <v>11589</v>
      </c>
      <c r="K1081">
        <v>67</v>
      </c>
      <c r="L1081">
        <v>651814</v>
      </c>
      <c r="M1081">
        <v>74</v>
      </c>
      <c r="N1081">
        <v>25</v>
      </c>
      <c r="O1081">
        <v>1</v>
      </c>
      <c r="P1081" t="s">
        <v>26</v>
      </c>
      <c r="Q1081" t="str">
        <f>_xlfn.IFS(OR(MTA_Daily_Ridership[[#This Row],[Day Name]]="Saturday",MTA_Daily_Ridership[[#This Row],[Day Name]]="Sunday"),"Weekend",TRUE,"Weekday")</f>
        <v>Weekend</v>
      </c>
      <c r="R10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2512360</v>
      </c>
      <c r="S1081" s="9">
        <f>(MTA_Daily_Ridership[[#This Row],[Subways: % of Comparable Pre-Pandemic Day]]-100)/100</f>
        <v>-0.66</v>
      </c>
      <c r="T1081">
        <f>MTA_Daily_Ridership[[#This Row],[Subways: Total Estimated Ridership]]/MTA_Daily_Ridership[[#This Row],[Bridges and Tunnels: Total Traffic]]</f>
        <v>1.7072769225576621</v>
      </c>
    </row>
    <row r="1082" spans="1:20" x14ac:dyDescent="0.25">
      <c r="A1082" s="1">
        <v>44185</v>
      </c>
      <c r="B1082">
        <v>821265</v>
      </c>
      <c r="C1082">
        <v>32</v>
      </c>
      <c r="D1082">
        <v>516593</v>
      </c>
      <c r="E1082">
        <v>53</v>
      </c>
      <c r="F1082">
        <v>32597</v>
      </c>
      <c r="G1082">
        <v>31</v>
      </c>
      <c r="H1082">
        <v>18767</v>
      </c>
      <c r="I1082">
        <v>17</v>
      </c>
      <c r="J1082">
        <v>9585</v>
      </c>
      <c r="K1082">
        <v>54</v>
      </c>
      <c r="L1082">
        <v>555254</v>
      </c>
      <c r="M1082">
        <v>70</v>
      </c>
      <c r="N1082">
        <v>736</v>
      </c>
      <c r="O1082">
        <v>22</v>
      </c>
      <c r="P1082" t="s">
        <v>27</v>
      </c>
      <c r="Q1082" t="str">
        <f>_xlfn.IFS(OR(MTA_Daily_Ridership[[#This Row],[Day Name]]="Saturday",MTA_Daily_Ridership[[#This Row],[Day Name]]="Sunday"),"Weekend",TRUE,"Weekday")</f>
        <v>Weekend</v>
      </c>
      <c r="R10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1954797</v>
      </c>
      <c r="S1082" s="9">
        <f>(MTA_Daily_Ridership[[#This Row],[Subways: % of Comparable Pre-Pandemic Day]]-100)/100</f>
        <v>-0.68</v>
      </c>
      <c r="T1082">
        <f>MTA_Daily_Ridership[[#This Row],[Subways: Total Estimated Ridership]]/MTA_Daily_Ridership[[#This Row],[Bridges and Tunnels: Total Traffic]]</f>
        <v>1.4790798445396161</v>
      </c>
    </row>
    <row r="1083" spans="1:20" x14ac:dyDescent="0.25">
      <c r="A1083" s="1">
        <v>44186</v>
      </c>
      <c r="B1083">
        <v>1716035</v>
      </c>
      <c r="C1083">
        <v>32</v>
      </c>
      <c r="D1083">
        <v>1028489</v>
      </c>
      <c r="E1083">
        <v>51</v>
      </c>
      <c r="F1083">
        <v>81225</v>
      </c>
      <c r="G1083">
        <v>26</v>
      </c>
      <c r="H1083">
        <v>39814</v>
      </c>
      <c r="I1083">
        <v>14</v>
      </c>
      <c r="J1083">
        <v>21647</v>
      </c>
      <c r="K1083">
        <v>74</v>
      </c>
      <c r="L1083">
        <v>777049</v>
      </c>
      <c r="M1083">
        <v>88</v>
      </c>
      <c r="N1083">
        <v>3244</v>
      </c>
      <c r="O1083">
        <v>21</v>
      </c>
      <c r="P1083" t="s">
        <v>25</v>
      </c>
      <c r="Q1083" t="str">
        <f>_xlfn.IFS(OR(MTA_Daily_Ridership[[#This Row],[Day Name]]="Saturday",MTA_Daily_Ridership[[#This Row],[Day Name]]="Sunday"),"Weekend",TRUE,"Weekday")</f>
        <v>Weekday</v>
      </c>
      <c r="R10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3667503</v>
      </c>
      <c r="S1083" s="9">
        <f>(MTA_Daily_Ridership[[#This Row],[Subways: % of Comparable Pre-Pandemic Day]]-100)/100</f>
        <v>-0.68</v>
      </c>
      <c r="T1083">
        <f>MTA_Daily_Ridership[[#This Row],[Subways: Total Estimated Ridership]]/MTA_Daily_Ridership[[#This Row],[Bridges and Tunnels: Total Traffic]]</f>
        <v>2.2083999850717264</v>
      </c>
    </row>
    <row r="1084" spans="1:20" x14ac:dyDescent="0.25">
      <c r="A1084" s="1">
        <v>44187</v>
      </c>
      <c r="B1084">
        <v>1760948</v>
      </c>
      <c r="C1084">
        <v>33</v>
      </c>
      <c r="D1084">
        <v>1046799</v>
      </c>
      <c r="E1084">
        <v>52</v>
      </c>
      <c r="F1084">
        <v>82001</v>
      </c>
      <c r="G1084">
        <v>26</v>
      </c>
      <c r="H1084">
        <v>39579</v>
      </c>
      <c r="I1084">
        <v>14</v>
      </c>
      <c r="J1084">
        <v>22820</v>
      </c>
      <c r="K1084">
        <v>78</v>
      </c>
      <c r="L1084">
        <v>814975</v>
      </c>
      <c r="M1084">
        <v>92</v>
      </c>
      <c r="N1084">
        <v>3254</v>
      </c>
      <c r="O1084">
        <v>21</v>
      </c>
      <c r="P1084" t="s">
        <v>23</v>
      </c>
      <c r="Q1084" t="str">
        <f>_xlfn.IFS(OR(MTA_Daily_Ridership[[#This Row],[Day Name]]="Saturday",MTA_Daily_Ridership[[#This Row],[Day Name]]="Sunday"),"Weekend",TRUE,"Weekday")</f>
        <v>Weekday</v>
      </c>
      <c r="R10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3770376</v>
      </c>
      <c r="S1084" s="9">
        <f>(MTA_Daily_Ridership[[#This Row],[Subways: % of Comparable Pre-Pandemic Day]]-100)/100</f>
        <v>-0.67</v>
      </c>
      <c r="T1084">
        <f>MTA_Daily_Ridership[[#This Row],[Subways: Total Estimated Ridership]]/MTA_Daily_Ridership[[#This Row],[Bridges and Tunnels: Total Traffic]]</f>
        <v>2.1607386729654285</v>
      </c>
    </row>
    <row r="1085" spans="1:20" x14ac:dyDescent="0.25">
      <c r="A1085" s="1">
        <v>44188</v>
      </c>
      <c r="B1085">
        <v>1772537</v>
      </c>
      <c r="C1085">
        <v>33</v>
      </c>
      <c r="D1085">
        <v>1048565</v>
      </c>
      <c r="E1085">
        <v>52</v>
      </c>
      <c r="F1085">
        <v>84404</v>
      </c>
      <c r="G1085">
        <v>27</v>
      </c>
      <c r="H1085">
        <v>42100</v>
      </c>
      <c r="I1085">
        <v>15</v>
      </c>
      <c r="J1085">
        <v>23305</v>
      </c>
      <c r="K1085">
        <v>80</v>
      </c>
      <c r="L1085">
        <v>864271</v>
      </c>
      <c r="M1085">
        <v>98</v>
      </c>
      <c r="N1085">
        <v>3201</v>
      </c>
      <c r="O1085">
        <v>21</v>
      </c>
      <c r="P1085" t="s">
        <v>21</v>
      </c>
      <c r="Q1085" t="str">
        <f>_xlfn.IFS(OR(MTA_Daily_Ridership[[#This Row],[Day Name]]="Saturday",MTA_Daily_Ridership[[#This Row],[Day Name]]="Sunday"),"Weekend",TRUE,"Weekday")</f>
        <v>Weekday</v>
      </c>
      <c r="R10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3838383</v>
      </c>
      <c r="S1085" s="9">
        <f>(MTA_Daily_Ridership[[#This Row],[Subways: % of Comparable Pre-Pandemic Day]]-100)/100</f>
        <v>-0.67</v>
      </c>
      <c r="T1085">
        <f>MTA_Daily_Ridership[[#This Row],[Subways: Total Estimated Ridership]]/MTA_Daily_Ridership[[#This Row],[Bridges and Tunnels: Total Traffic]]</f>
        <v>2.050904172418142</v>
      </c>
    </row>
    <row r="1086" spans="1:20" x14ac:dyDescent="0.25">
      <c r="A1086" s="1">
        <v>44189</v>
      </c>
      <c r="B1086">
        <v>1312480</v>
      </c>
      <c r="C1086">
        <v>25</v>
      </c>
      <c r="D1086">
        <v>822916</v>
      </c>
      <c r="E1086">
        <v>41</v>
      </c>
      <c r="F1086">
        <v>75759</v>
      </c>
      <c r="G1086">
        <v>24</v>
      </c>
      <c r="H1086">
        <v>38899</v>
      </c>
      <c r="I1086">
        <v>14</v>
      </c>
      <c r="J1086">
        <v>15928</v>
      </c>
      <c r="K1086">
        <v>55</v>
      </c>
      <c r="L1086">
        <v>760624</v>
      </c>
      <c r="M1086">
        <v>86</v>
      </c>
      <c r="N1086">
        <v>2176</v>
      </c>
      <c r="O1086">
        <v>14</v>
      </c>
      <c r="P1086" t="s">
        <v>22</v>
      </c>
      <c r="Q1086" t="str">
        <f>_xlfn.IFS(OR(MTA_Daily_Ridership[[#This Row],[Day Name]]="Saturday",MTA_Daily_Ridership[[#This Row],[Day Name]]="Sunday"),"Weekend",TRUE,"Weekday")</f>
        <v>Weekday</v>
      </c>
      <c r="R10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3028782</v>
      </c>
      <c r="S1086" s="9">
        <f>(MTA_Daily_Ridership[[#This Row],[Subways: % of Comparable Pre-Pandemic Day]]-100)/100</f>
        <v>-0.75</v>
      </c>
      <c r="T1086">
        <f>MTA_Daily_Ridership[[#This Row],[Subways: Total Estimated Ridership]]/MTA_Daily_Ridership[[#This Row],[Bridges and Tunnels: Total Traffic]]</f>
        <v>1.7255306169671216</v>
      </c>
    </row>
    <row r="1087" spans="1:20" x14ac:dyDescent="0.25">
      <c r="A1087" s="1">
        <v>44190</v>
      </c>
      <c r="B1087">
        <v>485208</v>
      </c>
      <c r="C1087">
        <v>19</v>
      </c>
      <c r="D1087">
        <v>314171</v>
      </c>
      <c r="E1087">
        <v>32</v>
      </c>
      <c r="F1087">
        <v>51348</v>
      </c>
      <c r="G1087">
        <v>48</v>
      </c>
      <c r="H1087">
        <v>14435</v>
      </c>
      <c r="I1087">
        <v>13</v>
      </c>
      <c r="J1087">
        <v>8611</v>
      </c>
      <c r="K1087">
        <v>48</v>
      </c>
      <c r="L1087">
        <v>476547</v>
      </c>
      <c r="M1087">
        <v>60</v>
      </c>
      <c r="N1087">
        <v>631</v>
      </c>
      <c r="O1087">
        <v>19</v>
      </c>
      <c r="P1087" t="s">
        <v>24</v>
      </c>
      <c r="Q1087" t="str">
        <f>_xlfn.IFS(OR(MTA_Daily_Ridership[[#This Row],[Day Name]]="Saturday",MTA_Daily_Ridership[[#This Row],[Day Name]]="Sunday"),"Weekend",TRUE,"Weekday")</f>
        <v>Weekday</v>
      </c>
      <c r="R10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1350951</v>
      </c>
      <c r="S1087" s="9">
        <f>(MTA_Daily_Ridership[[#This Row],[Subways: % of Comparable Pre-Pandemic Day]]-100)/100</f>
        <v>-0.81</v>
      </c>
      <c r="T1087">
        <f>MTA_Daily_Ridership[[#This Row],[Subways: Total Estimated Ridership]]/MTA_Daily_Ridership[[#This Row],[Bridges and Tunnels: Total Traffic]]</f>
        <v>1.0181744927572727</v>
      </c>
    </row>
    <row r="1088" spans="1:20" x14ac:dyDescent="0.25">
      <c r="A1088" s="1">
        <v>44191</v>
      </c>
      <c r="B1088">
        <v>879170</v>
      </c>
      <c r="C1088">
        <v>26</v>
      </c>
      <c r="D1088">
        <v>559111</v>
      </c>
      <c r="E1088">
        <v>44</v>
      </c>
      <c r="F1088">
        <v>36047</v>
      </c>
      <c r="G1088">
        <v>28</v>
      </c>
      <c r="H1088">
        <v>22076</v>
      </c>
      <c r="I1088">
        <v>14</v>
      </c>
      <c r="J1088">
        <v>9094</v>
      </c>
      <c r="K1088">
        <v>53</v>
      </c>
      <c r="L1088">
        <v>593895</v>
      </c>
      <c r="M1088">
        <v>67</v>
      </c>
      <c r="N1088">
        <v>1014</v>
      </c>
      <c r="O1088">
        <v>20</v>
      </c>
      <c r="P1088" t="s">
        <v>26</v>
      </c>
      <c r="Q1088" t="str">
        <f>_xlfn.IFS(OR(MTA_Daily_Ridership[[#This Row],[Day Name]]="Saturday",MTA_Daily_Ridership[[#This Row],[Day Name]]="Sunday"),"Weekend",TRUE,"Weekday")</f>
        <v>Weekend</v>
      </c>
      <c r="R10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2100407</v>
      </c>
      <c r="S1088" s="9">
        <f>(MTA_Daily_Ridership[[#This Row],[Subways: % of Comparable Pre-Pandemic Day]]-100)/100</f>
        <v>-0.74</v>
      </c>
      <c r="T1088">
        <f>MTA_Daily_Ridership[[#This Row],[Subways: Total Estimated Ridership]]/MTA_Daily_Ridership[[#This Row],[Bridges and Tunnels: Total Traffic]]</f>
        <v>1.4803458523813131</v>
      </c>
    </row>
    <row r="1089" spans="1:20" x14ac:dyDescent="0.25">
      <c r="A1089" s="1">
        <v>44192</v>
      </c>
      <c r="B1089">
        <v>760350</v>
      </c>
      <c r="C1089">
        <v>30</v>
      </c>
      <c r="D1089">
        <v>474033</v>
      </c>
      <c r="E1089">
        <v>48</v>
      </c>
      <c r="F1089">
        <v>34432</v>
      </c>
      <c r="G1089">
        <v>32</v>
      </c>
      <c r="H1089">
        <v>20470</v>
      </c>
      <c r="I1089">
        <v>19</v>
      </c>
      <c r="J1089">
        <v>9457</v>
      </c>
      <c r="K1089">
        <v>53</v>
      </c>
      <c r="L1089">
        <v>594862</v>
      </c>
      <c r="M1089">
        <v>75</v>
      </c>
      <c r="N1089">
        <v>901</v>
      </c>
      <c r="O1089">
        <v>27</v>
      </c>
      <c r="P1089" t="s">
        <v>27</v>
      </c>
      <c r="Q1089" t="str">
        <f>_xlfn.IFS(OR(MTA_Daily_Ridership[[#This Row],[Day Name]]="Saturday",MTA_Daily_Ridership[[#This Row],[Day Name]]="Sunday"),"Weekend",TRUE,"Weekday")</f>
        <v>Weekend</v>
      </c>
      <c r="R10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1894505</v>
      </c>
      <c r="S1089" s="9">
        <f>(MTA_Daily_Ridership[[#This Row],[Subways: % of Comparable Pre-Pandemic Day]]-100)/100</f>
        <v>-0.7</v>
      </c>
      <c r="T1089">
        <f>MTA_Daily_Ridership[[#This Row],[Subways: Total Estimated Ridership]]/MTA_Daily_Ridership[[#This Row],[Bridges and Tunnels: Total Traffic]]</f>
        <v>1.2781956151174558</v>
      </c>
    </row>
    <row r="1090" spans="1:20" x14ac:dyDescent="0.25">
      <c r="A1090" s="1">
        <v>44193</v>
      </c>
      <c r="B1090">
        <v>1510168</v>
      </c>
      <c r="C1090">
        <v>28</v>
      </c>
      <c r="D1090">
        <v>922336</v>
      </c>
      <c r="E1090">
        <v>46</v>
      </c>
      <c r="F1090">
        <v>81566</v>
      </c>
      <c r="G1090">
        <v>26</v>
      </c>
      <c r="H1090">
        <v>41012</v>
      </c>
      <c r="I1090">
        <v>15</v>
      </c>
      <c r="J1090">
        <v>18820</v>
      </c>
      <c r="K1090">
        <v>65</v>
      </c>
      <c r="L1090">
        <v>743305</v>
      </c>
      <c r="M1090">
        <v>84</v>
      </c>
      <c r="N1090">
        <v>3027</v>
      </c>
      <c r="O1090">
        <v>19</v>
      </c>
      <c r="P1090" t="s">
        <v>25</v>
      </c>
      <c r="Q1090" t="str">
        <f>_xlfn.IFS(OR(MTA_Daily_Ridership[[#This Row],[Day Name]]="Saturday",MTA_Daily_Ridership[[#This Row],[Day Name]]="Sunday"),"Weekend",TRUE,"Weekday")</f>
        <v>Weekday</v>
      </c>
      <c r="R10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3320234</v>
      </c>
      <c r="S1090" s="9">
        <f>(MTA_Daily_Ridership[[#This Row],[Subways: % of Comparable Pre-Pandemic Day]]-100)/100</f>
        <v>-0.72</v>
      </c>
      <c r="T1090">
        <f>MTA_Daily_Ridership[[#This Row],[Subways: Total Estimated Ridership]]/MTA_Daily_Ridership[[#This Row],[Bridges and Tunnels: Total Traffic]]</f>
        <v>2.0316935847330502</v>
      </c>
    </row>
    <row r="1091" spans="1:20" x14ac:dyDescent="0.25">
      <c r="A1091" s="1">
        <v>44194</v>
      </c>
      <c r="B1091">
        <v>1555198</v>
      </c>
      <c r="C1091">
        <v>29</v>
      </c>
      <c r="D1091">
        <v>930711</v>
      </c>
      <c r="E1091">
        <v>46</v>
      </c>
      <c r="F1091">
        <v>78904</v>
      </c>
      <c r="G1091">
        <v>25</v>
      </c>
      <c r="H1091">
        <v>39416</v>
      </c>
      <c r="I1091">
        <v>14</v>
      </c>
      <c r="J1091">
        <v>19717</v>
      </c>
      <c r="K1091">
        <v>68</v>
      </c>
      <c r="L1091">
        <v>759864</v>
      </c>
      <c r="M1091">
        <v>86</v>
      </c>
      <c r="N1091">
        <v>3097</v>
      </c>
      <c r="O1091">
        <v>20</v>
      </c>
      <c r="P1091" t="s">
        <v>23</v>
      </c>
      <c r="Q1091" t="str">
        <f>_xlfn.IFS(OR(MTA_Daily_Ridership[[#This Row],[Day Name]]="Saturday",MTA_Daily_Ridership[[#This Row],[Day Name]]="Sunday"),"Weekend",TRUE,"Weekday")</f>
        <v>Weekday</v>
      </c>
      <c r="R10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3386907</v>
      </c>
      <c r="S1091" s="9">
        <f>(MTA_Daily_Ridership[[#This Row],[Subways: % of Comparable Pre-Pandemic Day]]-100)/100</f>
        <v>-0.71</v>
      </c>
      <c r="T1091">
        <f>MTA_Daily_Ridership[[#This Row],[Subways: Total Estimated Ridership]]/MTA_Daily_Ridership[[#This Row],[Bridges and Tunnels: Total Traffic]]</f>
        <v>2.0466794057884043</v>
      </c>
    </row>
    <row r="1092" spans="1:20" x14ac:dyDescent="0.25">
      <c r="A1092" s="1">
        <v>44195</v>
      </c>
      <c r="B1092">
        <v>1582486</v>
      </c>
      <c r="C1092">
        <v>30</v>
      </c>
      <c r="D1092">
        <v>948194</v>
      </c>
      <c r="E1092">
        <v>47</v>
      </c>
      <c r="F1092">
        <v>79298</v>
      </c>
      <c r="G1092">
        <v>25</v>
      </c>
      <c r="H1092">
        <v>40962</v>
      </c>
      <c r="I1092">
        <v>15</v>
      </c>
      <c r="J1092">
        <v>20922</v>
      </c>
      <c r="K1092">
        <v>72</v>
      </c>
      <c r="L1092">
        <v>799839</v>
      </c>
      <c r="M1092">
        <v>90</v>
      </c>
      <c r="N1092">
        <v>2990</v>
      </c>
      <c r="O1092">
        <v>19</v>
      </c>
      <c r="P1092" t="s">
        <v>21</v>
      </c>
      <c r="Q1092" t="str">
        <f>_xlfn.IFS(OR(MTA_Daily_Ridership[[#This Row],[Day Name]]="Saturday",MTA_Daily_Ridership[[#This Row],[Day Name]]="Sunday"),"Weekend",TRUE,"Weekday")</f>
        <v>Weekday</v>
      </c>
      <c r="R10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3474691</v>
      </c>
      <c r="S1092" s="9">
        <f>(MTA_Daily_Ridership[[#This Row],[Subways: % of Comparable Pre-Pandemic Day]]-100)/100</f>
        <v>-0.7</v>
      </c>
      <c r="T1092">
        <f>MTA_Daily_Ridership[[#This Row],[Subways: Total Estimated Ridership]]/MTA_Daily_Ridership[[#This Row],[Bridges and Tunnels: Total Traffic]]</f>
        <v>1.9785056742669462</v>
      </c>
    </row>
    <row r="1093" spans="1:20" x14ac:dyDescent="0.25">
      <c r="A1093" s="1">
        <v>44196</v>
      </c>
      <c r="B1093">
        <v>1274984</v>
      </c>
      <c r="C1093">
        <v>24</v>
      </c>
      <c r="D1093">
        <v>792993</v>
      </c>
      <c r="E1093">
        <v>40</v>
      </c>
      <c r="F1093">
        <v>75157</v>
      </c>
      <c r="G1093">
        <v>24</v>
      </c>
      <c r="H1093">
        <v>39947</v>
      </c>
      <c r="I1093">
        <v>14</v>
      </c>
      <c r="J1093">
        <v>17167</v>
      </c>
      <c r="K1093">
        <v>59</v>
      </c>
      <c r="L1093">
        <v>704297</v>
      </c>
      <c r="M1093">
        <v>79</v>
      </c>
      <c r="N1093">
        <v>2162</v>
      </c>
      <c r="O1093">
        <v>14</v>
      </c>
      <c r="P1093" t="s">
        <v>22</v>
      </c>
      <c r="Q1093" t="str">
        <f>_xlfn.IFS(OR(MTA_Daily_Ridership[[#This Row],[Day Name]]="Saturday",MTA_Daily_Ridership[[#This Row],[Day Name]]="Sunday"),"Weekend",TRUE,"Weekday")</f>
        <v>Weekday</v>
      </c>
      <c r="R10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2906707</v>
      </c>
      <c r="S1093" s="9">
        <f>(MTA_Daily_Ridership[[#This Row],[Subways: % of Comparable Pre-Pandemic Day]]-100)/100</f>
        <v>-0.76</v>
      </c>
      <c r="T1093">
        <f>MTA_Daily_Ridership[[#This Row],[Subways: Total Estimated Ridership]]/MTA_Daily_Ridership[[#This Row],[Bridges and Tunnels: Total Traffic]]</f>
        <v>1.8102931007799266</v>
      </c>
    </row>
    <row r="1094" spans="1:20" x14ac:dyDescent="0.25">
      <c r="A1094" s="1">
        <v>44197</v>
      </c>
      <c r="B1094">
        <v>613692</v>
      </c>
      <c r="C1094">
        <v>29</v>
      </c>
      <c r="D1094">
        <v>378288</v>
      </c>
      <c r="E1094">
        <v>41</v>
      </c>
      <c r="F1094">
        <v>28977</v>
      </c>
      <c r="G1094">
        <v>35</v>
      </c>
      <c r="H1094">
        <v>14988</v>
      </c>
      <c r="I1094">
        <v>17</v>
      </c>
      <c r="J1094">
        <v>5960</v>
      </c>
      <c r="K1094">
        <v>44</v>
      </c>
      <c r="L1094">
        <v>445950</v>
      </c>
      <c r="M1094">
        <v>65</v>
      </c>
      <c r="N1094">
        <v>805</v>
      </c>
      <c r="O1094">
        <v>29</v>
      </c>
      <c r="P1094" t="s">
        <v>24</v>
      </c>
      <c r="Q1094" t="str">
        <f>_xlfn.IFS(OR(MTA_Daily_Ridership[[#This Row],[Day Name]]="Saturday",MTA_Daily_Ridership[[#This Row],[Day Name]]="Sunday"),"Weekend",TRUE,"Weekday")</f>
        <v>Weekday</v>
      </c>
      <c r="R10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1488660</v>
      </c>
      <c r="S1094" s="9">
        <f>(MTA_Daily_Ridership[[#This Row],[Subways: % of Comparable Pre-Pandemic Day]]-100)/100</f>
        <v>-0.71</v>
      </c>
      <c r="T1094">
        <f>MTA_Daily_Ridership[[#This Row],[Subways: Total Estimated Ridership]]/MTA_Daily_Ridership[[#This Row],[Bridges and Tunnels: Total Traffic]]</f>
        <v>1.3761453077699293</v>
      </c>
    </row>
    <row r="1095" spans="1:20" x14ac:dyDescent="0.25">
      <c r="A1095" s="1">
        <v>44198</v>
      </c>
      <c r="B1095">
        <v>988418</v>
      </c>
      <c r="C1095">
        <v>37</v>
      </c>
      <c r="D1095">
        <v>608686</v>
      </c>
      <c r="E1095">
        <v>51</v>
      </c>
      <c r="F1095">
        <v>28879</v>
      </c>
      <c r="G1095">
        <v>30</v>
      </c>
      <c r="H1095">
        <v>23139</v>
      </c>
      <c r="I1095">
        <v>18</v>
      </c>
      <c r="J1095">
        <v>10450</v>
      </c>
      <c r="K1095">
        <v>72</v>
      </c>
      <c r="L1095">
        <v>624765</v>
      </c>
      <c r="M1095">
        <v>82</v>
      </c>
      <c r="N1095">
        <v>1194</v>
      </c>
      <c r="O1095">
        <v>29</v>
      </c>
      <c r="P1095" t="s">
        <v>26</v>
      </c>
      <c r="Q1095" t="str">
        <f>_xlfn.IFS(OR(MTA_Daily_Ridership[[#This Row],[Day Name]]="Saturday",MTA_Daily_Ridership[[#This Row],[Day Name]]="Sunday"),"Weekend",TRUE,"Weekday")</f>
        <v>Weekend</v>
      </c>
      <c r="R10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2285531</v>
      </c>
      <c r="S1095" s="9">
        <f>(MTA_Daily_Ridership[[#This Row],[Subways: % of Comparable Pre-Pandemic Day]]-100)/100</f>
        <v>-0.63</v>
      </c>
      <c r="T1095">
        <f>MTA_Daily_Ridership[[#This Row],[Subways: Total Estimated Ridership]]/MTA_Daily_Ridership[[#This Row],[Bridges and Tunnels: Total Traffic]]</f>
        <v>1.5820636559346315</v>
      </c>
    </row>
    <row r="1096" spans="1:20" x14ac:dyDescent="0.25">
      <c r="A1096" s="1">
        <v>44199</v>
      </c>
      <c r="B1096">
        <v>653187</v>
      </c>
      <c r="C1096">
        <v>31</v>
      </c>
      <c r="D1096">
        <v>413820</v>
      </c>
      <c r="E1096">
        <v>45</v>
      </c>
      <c r="F1096">
        <v>20819</v>
      </c>
      <c r="G1096">
        <v>25</v>
      </c>
      <c r="H1096">
        <v>15546</v>
      </c>
      <c r="I1096">
        <v>17</v>
      </c>
      <c r="J1096">
        <v>9745</v>
      </c>
      <c r="K1096">
        <v>72</v>
      </c>
      <c r="L1096">
        <v>496494</v>
      </c>
      <c r="M1096">
        <v>73</v>
      </c>
      <c r="N1096">
        <v>728</v>
      </c>
      <c r="O1096">
        <v>27</v>
      </c>
      <c r="P1096" t="s">
        <v>27</v>
      </c>
      <c r="Q1096" t="str">
        <f>_xlfn.IFS(OR(MTA_Daily_Ridership[[#This Row],[Day Name]]="Saturday",MTA_Daily_Ridership[[#This Row],[Day Name]]="Sunday"),"Weekend",TRUE,"Weekday")</f>
        <v>Weekend</v>
      </c>
      <c r="R10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1610339</v>
      </c>
      <c r="S1096" s="9">
        <f>(MTA_Daily_Ridership[[#This Row],[Subways: % of Comparable Pre-Pandemic Day]]-100)/100</f>
        <v>-0.69</v>
      </c>
      <c r="T1096">
        <f>MTA_Daily_Ridership[[#This Row],[Subways: Total Estimated Ridership]]/MTA_Daily_Ridership[[#This Row],[Bridges and Tunnels: Total Traffic]]</f>
        <v>1.3155989800480972</v>
      </c>
    </row>
    <row r="1097" spans="1:20" x14ac:dyDescent="0.25">
      <c r="A1097" s="1">
        <v>44200</v>
      </c>
      <c r="B1097">
        <v>1557977</v>
      </c>
      <c r="C1097">
        <v>30</v>
      </c>
      <c r="D1097">
        <v>964597</v>
      </c>
      <c r="E1097">
        <v>47</v>
      </c>
      <c r="F1097">
        <v>71078</v>
      </c>
      <c r="G1097">
        <v>24</v>
      </c>
      <c r="H1097">
        <v>35679</v>
      </c>
      <c r="I1097">
        <v>13</v>
      </c>
      <c r="J1097">
        <v>20612</v>
      </c>
      <c r="K1097">
        <v>73</v>
      </c>
      <c r="L1097">
        <v>688045</v>
      </c>
      <c r="M1097">
        <v>79</v>
      </c>
      <c r="N1097">
        <v>3260</v>
      </c>
      <c r="O1097">
        <v>20</v>
      </c>
      <c r="P1097" t="s">
        <v>25</v>
      </c>
      <c r="Q1097" t="str">
        <f>_xlfn.IFS(OR(MTA_Daily_Ridership[[#This Row],[Day Name]]="Saturday",MTA_Daily_Ridership[[#This Row],[Day Name]]="Sunday"),"Weekend",TRUE,"Weekday")</f>
        <v>Weekday</v>
      </c>
      <c r="R10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3341248</v>
      </c>
      <c r="S1097" s="9">
        <f>(MTA_Daily_Ridership[[#This Row],[Subways: % of Comparable Pre-Pandemic Day]]-100)/100</f>
        <v>-0.7</v>
      </c>
      <c r="T1097">
        <f>MTA_Daily_Ridership[[#This Row],[Subways: Total Estimated Ridership]]/MTA_Daily_Ridership[[#This Row],[Bridges and Tunnels: Total Traffic]]</f>
        <v>2.2643533489815346</v>
      </c>
    </row>
    <row r="1098" spans="1:20" x14ac:dyDescent="0.25">
      <c r="A1098" s="1">
        <v>44201</v>
      </c>
      <c r="B1098">
        <v>1597518</v>
      </c>
      <c r="C1098">
        <v>31</v>
      </c>
      <c r="D1098">
        <v>990479</v>
      </c>
      <c r="E1098">
        <v>48</v>
      </c>
      <c r="F1098">
        <v>70424</v>
      </c>
      <c r="G1098">
        <v>23</v>
      </c>
      <c r="H1098">
        <v>35805</v>
      </c>
      <c r="I1098">
        <v>13</v>
      </c>
      <c r="J1098">
        <v>21641</v>
      </c>
      <c r="K1098">
        <v>76</v>
      </c>
      <c r="L1098">
        <v>708610</v>
      </c>
      <c r="M1098">
        <v>82</v>
      </c>
      <c r="N1098">
        <v>3392</v>
      </c>
      <c r="O1098">
        <v>21</v>
      </c>
      <c r="P1098" t="s">
        <v>23</v>
      </c>
      <c r="Q1098" t="str">
        <f>_xlfn.IFS(OR(MTA_Daily_Ridership[[#This Row],[Day Name]]="Saturday",MTA_Daily_Ridership[[#This Row],[Day Name]]="Sunday"),"Weekend",TRUE,"Weekday")</f>
        <v>Weekday</v>
      </c>
      <c r="R10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3427869</v>
      </c>
      <c r="S1098" s="9">
        <f>(MTA_Daily_Ridership[[#This Row],[Subways: % of Comparable Pre-Pandemic Day]]-100)/100</f>
        <v>-0.69</v>
      </c>
      <c r="T1098">
        <f>MTA_Daily_Ridership[[#This Row],[Subways: Total Estimated Ridership]]/MTA_Daily_Ridership[[#This Row],[Bridges and Tunnels: Total Traffic]]</f>
        <v>2.254438972072085</v>
      </c>
    </row>
    <row r="1099" spans="1:20" x14ac:dyDescent="0.25">
      <c r="A1099" s="1">
        <v>44202</v>
      </c>
      <c r="B1099">
        <v>1613629</v>
      </c>
      <c r="C1099">
        <v>31</v>
      </c>
      <c r="D1099">
        <v>996123</v>
      </c>
      <c r="E1099">
        <v>49</v>
      </c>
      <c r="F1099">
        <v>70289</v>
      </c>
      <c r="G1099">
        <v>23</v>
      </c>
      <c r="H1099">
        <v>35857</v>
      </c>
      <c r="I1099">
        <v>13</v>
      </c>
      <c r="J1099">
        <v>22795</v>
      </c>
      <c r="K1099">
        <v>81</v>
      </c>
      <c r="L1099">
        <v>726679</v>
      </c>
      <c r="M1099">
        <v>84</v>
      </c>
      <c r="N1099">
        <v>3260</v>
      </c>
      <c r="O1099">
        <v>20</v>
      </c>
      <c r="P1099" t="s">
        <v>21</v>
      </c>
      <c r="Q1099" t="str">
        <f>_xlfn.IFS(OR(MTA_Daily_Ridership[[#This Row],[Day Name]]="Saturday",MTA_Daily_Ridership[[#This Row],[Day Name]]="Sunday"),"Weekend",TRUE,"Weekday")</f>
        <v>Weekday</v>
      </c>
      <c r="R10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3468632</v>
      </c>
      <c r="S1099" s="9">
        <f>(MTA_Daily_Ridership[[#This Row],[Subways: % of Comparable Pre-Pandemic Day]]-100)/100</f>
        <v>-0.69</v>
      </c>
      <c r="T1099">
        <f>MTA_Daily_Ridership[[#This Row],[Subways: Total Estimated Ridership]]/MTA_Daily_Ridership[[#This Row],[Bridges and Tunnels: Total Traffic]]</f>
        <v>2.220552678693068</v>
      </c>
    </row>
    <row r="1100" spans="1:20" x14ac:dyDescent="0.25">
      <c r="A1100" s="1">
        <v>44203</v>
      </c>
      <c r="B1100">
        <v>1611099</v>
      </c>
      <c r="C1100">
        <v>31</v>
      </c>
      <c r="D1100">
        <v>989097</v>
      </c>
      <c r="E1100">
        <v>48</v>
      </c>
      <c r="F1100">
        <v>69695</v>
      </c>
      <c r="G1100">
        <v>23</v>
      </c>
      <c r="H1100">
        <v>36344</v>
      </c>
      <c r="I1100">
        <v>14</v>
      </c>
      <c r="J1100">
        <v>21571</v>
      </c>
      <c r="K1100">
        <v>76</v>
      </c>
      <c r="L1100">
        <v>736609</v>
      </c>
      <c r="M1100">
        <v>85</v>
      </c>
      <c r="N1100">
        <v>3149</v>
      </c>
      <c r="O1100">
        <v>19</v>
      </c>
      <c r="P1100" t="s">
        <v>22</v>
      </c>
      <c r="Q1100" t="str">
        <f>_xlfn.IFS(OR(MTA_Daily_Ridership[[#This Row],[Day Name]]="Saturday",MTA_Daily_Ridership[[#This Row],[Day Name]]="Sunday"),"Weekend",TRUE,"Weekday")</f>
        <v>Weekday</v>
      </c>
      <c r="R11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3467564</v>
      </c>
      <c r="S1100" s="9">
        <f>(MTA_Daily_Ridership[[#This Row],[Subways: % of Comparable Pre-Pandemic Day]]-100)/100</f>
        <v>-0.69</v>
      </c>
      <c r="T1100">
        <f>MTA_Daily_Ridership[[#This Row],[Subways: Total Estimated Ridership]]/MTA_Daily_Ridership[[#This Row],[Bridges and Tunnels: Total Traffic]]</f>
        <v>2.1871834311011678</v>
      </c>
    </row>
    <row r="1101" spans="1:20" x14ac:dyDescent="0.25">
      <c r="A1101" s="1">
        <v>44204</v>
      </c>
      <c r="B1101">
        <v>1619242</v>
      </c>
      <c r="C1101">
        <v>31</v>
      </c>
      <c r="D1101">
        <v>982175</v>
      </c>
      <c r="E1101">
        <v>48</v>
      </c>
      <c r="F1101">
        <v>68649</v>
      </c>
      <c r="G1101">
        <v>23</v>
      </c>
      <c r="H1101">
        <v>39102</v>
      </c>
      <c r="I1101">
        <v>15</v>
      </c>
      <c r="J1101">
        <v>21641</v>
      </c>
      <c r="K1101">
        <v>76</v>
      </c>
      <c r="L1101">
        <v>754548</v>
      </c>
      <c r="M1101">
        <v>87</v>
      </c>
      <c r="N1101">
        <v>3017</v>
      </c>
      <c r="O1101">
        <v>18</v>
      </c>
      <c r="P1101" t="s">
        <v>24</v>
      </c>
      <c r="Q1101" t="str">
        <f>_xlfn.IFS(OR(MTA_Daily_Ridership[[#This Row],[Day Name]]="Saturday",MTA_Daily_Ridership[[#This Row],[Day Name]]="Sunday"),"Weekend",TRUE,"Weekday")</f>
        <v>Weekday</v>
      </c>
      <c r="R11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3488374</v>
      </c>
      <c r="S1101" s="9">
        <f>(MTA_Daily_Ridership[[#This Row],[Subways: % of Comparable Pre-Pandemic Day]]-100)/100</f>
        <v>-0.69</v>
      </c>
      <c r="T1101">
        <f>MTA_Daily_Ridership[[#This Row],[Subways: Total Estimated Ridership]]/MTA_Daily_Ridership[[#This Row],[Bridges and Tunnels: Total Traffic]]</f>
        <v>2.1459761340564154</v>
      </c>
    </row>
    <row r="1102" spans="1:20" x14ac:dyDescent="0.25">
      <c r="A1102" s="1">
        <v>44205</v>
      </c>
      <c r="B1102">
        <v>990412</v>
      </c>
      <c r="C1102">
        <v>37</v>
      </c>
      <c r="D1102">
        <v>643475</v>
      </c>
      <c r="E1102">
        <v>54</v>
      </c>
      <c r="F1102">
        <v>26962</v>
      </c>
      <c r="G1102">
        <v>28</v>
      </c>
      <c r="H1102">
        <v>22332</v>
      </c>
      <c r="I1102">
        <v>17</v>
      </c>
      <c r="J1102">
        <v>12023</v>
      </c>
      <c r="K1102">
        <v>83</v>
      </c>
      <c r="L1102">
        <v>630790</v>
      </c>
      <c r="M1102">
        <v>83</v>
      </c>
      <c r="N1102">
        <v>806</v>
      </c>
      <c r="O1102">
        <v>20</v>
      </c>
      <c r="P1102" t="s">
        <v>26</v>
      </c>
      <c r="Q1102" t="str">
        <f>_xlfn.IFS(OR(MTA_Daily_Ridership[[#This Row],[Day Name]]="Saturday",MTA_Daily_Ridership[[#This Row],[Day Name]]="Sunday"),"Weekend",TRUE,"Weekday")</f>
        <v>Weekend</v>
      </c>
      <c r="R11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2326800</v>
      </c>
      <c r="S1102" s="9">
        <f>(MTA_Daily_Ridership[[#This Row],[Subways: % of Comparable Pre-Pandemic Day]]-100)/100</f>
        <v>-0.63</v>
      </c>
      <c r="T1102">
        <f>MTA_Daily_Ridership[[#This Row],[Subways: Total Estimated Ridership]]/MTA_Daily_Ridership[[#This Row],[Bridges and Tunnels: Total Traffic]]</f>
        <v>1.5701136669890137</v>
      </c>
    </row>
    <row r="1103" spans="1:20" x14ac:dyDescent="0.25">
      <c r="A1103" s="1">
        <v>44206</v>
      </c>
      <c r="B1103">
        <v>763097</v>
      </c>
      <c r="C1103">
        <v>36</v>
      </c>
      <c r="D1103">
        <v>501437</v>
      </c>
      <c r="E1103">
        <v>55</v>
      </c>
      <c r="F1103">
        <v>23751</v>
      </c>
      <c r="G1103">
        <v>29</v>
      </c>
      <c r="H1103">
        <v>18076</v>
      </c>
      <c r="I1103">
        <v>20</v>
      </c>
      <c r="J1103">
        <v>9467</v>
      </c>
      <c r="K1103">
        <v>70</v>
      </c>
      <c r="L1103">
        <v>564543</v>
      </c>
      <c r="M1103">
        <v>83</v>
      </c>
      <c r="N1103">
        <v>593</v>
      </c>
      <c r="O1103">
        <v>22</v>
      </c>
      <c r="P1103" t="s">
        <v>27</v>
      </c>
      <c r="Q1103" t="str">
        <f>_xlfn.IFS(OR(MTA_Daily_Ridership[[#This Row],[Day Name]]="Saturday",MTA_Daily_Ridership[[#This Row],[Day Name]]="Sunday"),"Weekend",TRUE,"Weekday")</f>
        <v>Weekend</v>
      </c>
      <c r="R11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1880964</v>
      </c>
      <c r="S1103" s="9">
        <f>(MTA_Daily_Ridership[[#This Row],[Subways: % of Comparable Pre-Pandemic Day]]-100)/100</f>
        <v>-0.64</v>
      </c>
      <c r="T1103">
        <f>MTA_Daily_Ridership[[#This Row],[Subways: Total Estimated Ridership]]/MTA_Daily_Ridership[[#This Row],[Bridges and Tunnels: Total Traffic]]</f>
        <v>1.3517074872950334</v>
      </c>
    </row>
    <row r="1104" spans="1:20" x14ac:dyDescent="0.25">
      <c r="A1104" s="1">
        <v>44207</v>
      </c>
      <c r="B1104">
        <v>1568207</v>
      </c>
      <c r="C1104">
        <v>30</v>
      </c>
      <c r="D1104">
        <v>966517</v>
      </c>
      <c r="E1104">
        <v>47</v>
      </c>
      <c r="F1104">
        <v>72285</v>
      </c>
      <c r="G1104">
        <v>24</v>
      </c>
      <c r="H1104">
        <v>36015</v>
      </c>
      <c r="I1104">
        <v>13</v>
      </c>
      <c r="J1104">
        <v>21089</v>
      </c>
      <c r="K1104">
        <v>75</v>
      </c>
      <c r="L1104">
        <v>708058</v>
      </c>
      <c r="M1104">
        <v>81</v>
      </c>
      <c r="N1104">
        <v>3123</v>
      </c>
      <c r="O1104">
        <v>19</v>
      </c>
      <c r="P1104" t="s">
        <v>25</v>
      </c>
      <c r="Q1104" t="str">
        <f>_xlfn.IFS(OR(MTA_Daily_Ridership[[#This Row],[Day Name]]="Saturday",MTA_Daily_Ridership[[#This Row],[Day Name]]="Sunday"),"Weekend",TRUE,"Weekday")</f>
        <v>Weekday</v>
      </c>
      <c r="R11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3375294</v>
      </c>
      <c r="S1104" s="9">
        <f>(MTA_Daily_Ridership[[#This Row],[Subways: % of Comparable Pre-Pandemic Day]]-100)/100</f>
        <v>-0.7</v>
      </c>
      <c r="T1104">
        <f>MTA_Daily_Ridership[[#This Row],[Subways: Total Estimated Ridership]]/MTA_Daily_Ridership[[#This Row],[Bridges and Tunnels: Total Traffic]]</f>
        <v>2.2148001999836171</v>
      </c>
    </row>
    <row r="1105" spans="1:20" x14ac:dyDescent="0.25">
      <c r="A1105" s="1">
        <v>44208</v>
      </c>
      <c r="B1105">
        <v>1640428</v>
      </c>
      <c r="C1105">
        <v>32</v>
      </c>
      <c r="D1105">
        <v>997279</v>
      </c>
      <c r="E1105">
        <v>49</v>
      </c>
      <c r="F1105">
        <v>71403</v>
      </c>
      <c r="G1105">
        <v>24</v>
      </c>
      <c r="H1105">
        <v>36563</v>
      </c>
      <c r="I1105">
        <v>14</v>
      </c>
      <c r="J1105">
        <v>21623</v>
      </c>
      <c r="K1105">
        <v>76</v>
      </c>
      <c r="L1105">
        <v>730831</v>
      </c>
      <c r="M1105">
        <v>84</v>
      </c>
      <c r="N1105">
        <v>3297</v>
      </c>
      <c r="O1105">
        <v>20</v>
      </c>
      <c r="P1105" t="s">
        <v>23</v>
      </c>
      <c r="Q1105" t="str">
        <f>_xlfn.IFS(OR(MTA_Daily_Ridership[[#This Row],[Day Name]]="Saturday",MTA_Daily_Ridership[[#This Row],[Day Name]]="Sunday"),"Weekend",TRUE,"Weekday")</f>
        <v>Weekday</v>
      </c>
      <c r="R11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3501424</v>
      </c>
      <c r="S1105" s="9">
        <f>(MTA_Daily_Ridership[[#This Row],[Subways: % of Comparable Pre-Pandemic Day]]-100)/100</f>
        <v>-0.68</v>
      </c>
      <c r="T1105">
        <f>MTA_Daily_Ridership[[#This Row],[Subways: Total Estimated Ridership]]/MTA_Daily_Ridership[[#This Row],[Bridges and Tunnels: Total Traffic]]</f>
        <v>2.2446064822099774</v>
      </c>
    </row>
    <row r="1106" spans="1:20" x14ac:dyDescent="0.25">
      <c r="A1106" s="1">
        <v>44209</v>
      </c>
      <c r="B1106">
        <v>1641652</v>
      </c>
      <c r="C1106">
        <v>32</v>
      </c>
      <c r="D1106">
        <v>996646</v>
      </c>
      <c r="E1106">
        <v>49</v>
      </c>
      <c r="F1106">
        <v>70591</v>
      </c>
      <c r="G1106">
        <v>23</v>
      </c>
      <c r="H1106">
        <v>36488</v>
      </c>
      <c r="I1106">
        <v>14</v>
      </c>
      <c r="J1106">
        <v>22720</v>
      </c>
      <c r="K1106">
        <v>80</v>
      </c>
      <c r="L1106">
        <v>737859</v>
      </c>
      <c r="M1106">
        <v>85</v>
      </c>
      <c r="N1106">
        <v>3160</v>
      </c>
      <c r="O1106">
        <v>19</v>
      </c>
      <c r="P1106" t="s">
        <v>21</v>
      </c>
      <c r="Q1106" t="str">
        <f>_xlfn.IFS(OR(MTA_Daily_Ridership[[#This Row],[Day Name]]="Saturday",MTA_Daily_Ridership[[#This Row],[Day Name]]="Sunday"),"Weekend",TRUE,"Weekday")</f>
        <v>Weekday</v>
      </c>
      <c r="R11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3509116</v>
      </c>
      <c r="S1106" s="9">
        <f>(MTA_Daily_Ridership[[#This Row],[Subways: % of Comparable Pre-Pandemic Day]]-100)/100</f>
        <v>-0.68</v>
      </c>
      <c r="T1106">
        <f>MTA_Daily_Ridership[[#This Row],[Subways: Total Estimated Ridership]]/MTA_Daily_Ridership[[#This Row],[Bridges and Tunnels: Total Traffic]]</f>
        <v>2.2248857844113847</v>
      </c>
    </row>
    <row r="1107" spans="1:20" x14ac:dyDescent="0.25">
      <c r="A1107" s="1">
        <v>44210</v>
      </c>
      <c r="B1107">
        <v>1647396</v>
      </c>
      <c r="C1107">
        <v>32</v>
      </c>
      <c r="D1107">
        <v>1017757</v>
      </c>
      <c r="E1107">
        <v>50</v>
      </c>
      <c r="F1107">
        <v>70937</v>
      </c>
      <c r="G1107">
        <v>23</v>
      </c>
      <c r="H1107">
        <v>37403</v>
      </c>
      <c r="I1107">
        <v>14</v>
      </c>
      <c r="J1107">
        <v>21950</v>
      </c>
      <c r="K1107">
        <v>78</v>
      </c>
      <c r="L1107">
        <v>754071</v>
      </c>
      <c r="M1107">
        <v>87</v>
      </c>
      <c r="N1107">
        <v>3234</v>
      </c>
      <c r="O1107">
        <v>20</v>
      </c>
      <c r="P1107" t="s">
        <v>22</v>
      </c>
      <c r="Q1107" t="str">
        <f>_xlfn.IFS(OR(MTA_Daily_Ridership[[#This Row],[Day Name]]="Saturday",MTA_Daily_Ridership[[#This Row],[Day Name]]="Sunday"),"Weekend",TRUE,"Weekday")</f>
        <v>Weekday</v>
      </c>
      <c r="R11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3552748</v>
      </c>
      <c r="S1107" s="9">
        <f>(MTA_Daily_Ridership[[#This Row],[Subways: % of Comparable Pre-Pandemic Day]]-100)/100</f>
        <v>-0.68</v>
      </c>
      <c r="T1107">
        <f>MTA_Daily_Ridership[[#This Row],[Subways: Total Estimated Ridership]]/MTA_Daily_Ridership[[#This Row],[Bridges and Tunnels: Total Traffic]]</f>
        <v>2.1846696133387971</v>
      </c>
    </row>
    <row r="1108" spans="1:20" x14ac:dyDescent="0.25">
      <c r="A1108" s="1">
        <v>44211</v>
      </c>
      <c r="B1108">
        <v>1627120</v>
      </c>
      <c r="C1108">
        <v>32</v>
      </c>
      <c r="D1108">
        <v>981817</v>
      </c>
      <c r="E1108">
        <v>48</v>
      </c>
      <c r="F1108">
        <v>70180</v>
      </c>
      <c r="G1108">
        <v>23</v>
      </c>
      <c r="H1108">
        <v>41025</v>
      </c>
      <c r="I1108">
        <v>15</v>
      </c>
      <c r="J1108">
        <v>21819</v>
      </c>
      <c r="K1108">
        <v>77</v>
      </c>
      <c r="L1108">
        <v>788779</v>
      </c>
      <c r="M1108">
        <v>91</v>
      </c>
      <c r="N1108">
        <v>2978</v>
      </c>
      <c r="O1108">
        <v>18</v>
      </c>
      <c r="P1108" t="s">
        <v>24</v>
      </c>
      <c r="Q1108" t="str">
        <f>_xlfn.IFS(OR(MTA_Daily_Ridership[[#This Row],[Day Name]]="Saturday",MTA_Daily_Ridership[[#This Row],[Day Name]]="Sunday"),"Weekend",TRUE,"Weekday")</f>
        <v>Weekday</v>
      </c>
      <c r="R11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3533718</v>
      </c>
      <c r="S1108" s="9">
        <f>(MTA_Daily_Ridership[[#This Row],[Subways: % of Comparable Pre-Pandemic Day]]-100)/100</f>
        <v>-0.68</v>
      </c>
      <c r="T1108">
        <f>MTA_Daily_Ridership[[#This Row],[Subways: Total Estimated Ridership]]/MTA_Daily_Ridership[[#This Row],[Bridges and Tunnels: Total Traffic]]</f>
        <v>2.0628338229085714</v>
      </c>
    </row>
    <row r="1109" spans="1:20" x14ac:dyDescent="0.25">
      <c r="A1109" s="1">
        <v>44212</v>
      </c>
      <c r="B1109">
        <v>991500</v>
      </c>
      <c r="C1109">
        <v>37</v>
      </c>
      <c r="D1109">
        <v>645625</v>
      </c>
      <c r="E1109">
        <v>54</v>
      </c>
      <c r="F1109">
        <v>27116</v>
      </c>
      <c r="G1109">
        <v>28</v>
      </c>
      <c r="H1109">
        <v>22548</v>
      </c>
      <c r="I1109">
        <v>17</v>
      </c>
      <c r="J1109">
        <v>11654</v>
      </c>
      <c r="K1109">
        <v>80</v>
      </c>
      <c r="L1109">
        <v>631135</v>
      </c>
      <c r="M1109">
        <v>83</v>
      </c>
      <c r="N1109">
        <v>1099</v>
      </c>
      <c r="O1109">
        <v>27</v>
      </c>
      <c r="P1109" t="s">
        <v>26</v>
      </c>
      <c r="Q1109" t="str">
        <f>_xlfn.IFS(OR(MTA_Daily_Ridership[[#This Row],[Day Name]]="Saturday",MTA_Daily_Ridership[[#This Row],[Day Name]]="Sunday"),"Weekend",TRUE,"Weekday")</f>
        <v>Weekend</v>
      </c>
      <c r="R11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2330677</v>
      </c>
      <c r="S1109" s="9">
        <f>(MTA_Daily_Ridership[[#This Row],[Subways: % of Comparable Pre-Pandemic Day]]-100)/100</f>
        <v>-0.63</v>
      </c>
      <c r="T1109">
        <f>MTA_Daily_Ridership[[#This Row],[Subways: Total Estimated Ridership]]/MTA_Daily_Ridership[[#This Row],[Bridges and Tunnels: Total Traffic]]</f>
        <v>1.5709792675101206</v>
      </c>
    </row>
    <row r="1110" spans="1:20" x14ac:dyDescent="0.25">
      <c r="A1110" s="1">
        <v>44213</v>
      </c>
      <c r="B1110">
        <v>797654</v>
      </c>
      <c r="C1110">
        <v>38</v>
      </c>
      <c r="D1110">
        <v>504031</v>
      </c>
      <c r="E1110">
        <v>55</v>
      </c>
      <c r="F1110">
        <v>24223</v>
      </c>
      <c r="G1110">
        <v>29</v>
      </c>
      <c r="H1110">
        <v>20269</v>
      </c>
      <c r="I1110">
        <v>22</v>
      </c>
      <c r="J1110">
        <v>9880</v>
      </c>
      <c r="K1110">
        <v>73</v>
      </c>
      <c r="L1110">
        <v>580771</v>
      </c>
      <c r="M1110">
        <v>85</v>
      </c>
      <c r="N1110">
        <v>910</v>
      </c>
      <c r="O1110">
        <v>33</v>
      </c>
      <c r="P1110" t="s">
        <v>27</v>
      </c>
      <c r="Q1110" t="str">
        <f>_xlfn.IFS(OR(MTA_Daily_Ridership[[#This Row],[Day Name]]="Saturday",MTA_Daily_Ridership[[#This Row],[Day Name]]="Sunday"),"Weekend",TRUE,"Weekday")</f>
        <v>Weekend</v>
      </c>
      <c r="R11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1937738</v>
      </c>
      <c r="S1110" s="9">
        <f>(MTA_Daily_Ridership[[#This Row],[Subways: % of Comparable Pre-Pandemic Day]]-100)/100</f>
        <v>-0.62</v>
      </c>
      <c r="T1110">
        <f>MTA_Daily_Ridership[[#This Row],[Subways: Total Estimated Ridership]]/MTA_Daily_Ridership[[#This Row],[Bridges and Tunnels: Total Traffic]]</f>
        <v>1.373439789521171</v>
      </c>
    </row>
    <row r="1111" spans="1:20" x14ac:dyDescent="0.25">
      <c r="A1111" s="1">
        <v>44214</v>
      </c>
      <c r="B1111">
        <v>1276978</v>
      </c>
      <c r="C1111">
        <v>61</v>
      </c>
      <c r="D1111">
        <v>766926</v>
      </c>
      <c r="E1111">
        <v>84</v>
      </c>
      <c r="F1111">
        <v>68674</v>
      </c>
      <c r="G1111">
        <v>83</v>
      </c>
      <c r="H1111">
        <v>22337</v>
      </c>
      <c r="I1111">
        <v>25</v>
      </c>
      <c r="J1111">
        <v>14124</v>
      </c>
      <c r="K1111">
        <v>105</v>
      </c>
      <c r="L1111">
        <v>689251</v>
      </c>
      <c r="M1111">
        <v>101</v>
      </c>
      <c r="N1111">
        <v>2141</v>
      </c>
      <c r="O1111">
        <v>78</v>
      </c>
      <c r="P1111" t="s">
        <v>25</v>
      </c>
      <c r="Q1111" t="str">
        <f>_xlfn.IFS(OR(MTA_Daily_Ridership[[#This Row],[Day Name]]="Saturday",MTA_Daily_Ridership[[#This Row],[Day Name]]="Sunday"),"Weekend",TRUE,"Weekday")</f>
        <v>Weekday</v>
      </c>
      <c r="R11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2840431</v>
      </c>
      <c r="S1111" s="9">
        <f>(MTA_Daily_Ridership[[#This Row],[Subways: % of Comparable Pre-Pandemic Day]]-100)/100</f>
        <v>-0.39</v>
      </c>
      <c r="T1111">
        <f>MTA_Daily_Ridership[[#This Row],[Subways: Total Estimated Ridership]]/MTA_Daily_Ridership[[#This Row],[Bridges and Tunnels: Total Traffic]]</f>
        <v>1.8527038771071787</v>
      </c>
    </row>
    <row r="1112" spans="1:20" x14ac:dyDescent="0.25">
      <c r="A1112" s="1">
        <v>44215</v>
      </c>
      <c r="B1112">
        <v>1635915</v>
      </c>
      <c r="C1112">
        <v>32</v>
      </c>
      <c r="D1112">
        <v>1013616</v>
      </c>
      <c r="E1112">
        <v>50</v>
      </c>
      <c r="F1112">
        <v>72565</v>
      </c>
      <c r="G1112">
        <v>24</v>
      </c>
      <c r="H1112">
        <v>36885</v>
      </c>
      <c r="I1112">
        <v>14</v>
      </c>
      <c r="J1112">
        <v>21049</v>
      </c>
      <c r="K1112">
        <v>74</v>
      </c>
      <c r="L1112">
        <v>736254</v>
      </c>
      <c r="M1112">
        <v>85</v>
      </c>
      <c r="N1112">
        <v>3328</v>
      </c>
      <c r="O1112">
        <v>20</v>
      </c>
      <c r="P1112" t="s">
        <v>23</v>
      </c>
      <c r="Q1112" t="str">
        <f>_xlfn.IFS(OR(MTA_Daily_Ridership[[#This Row],[Day Name]]="Saturday",MTA_Daily_Ridership[[#This Row],[Day Name]]="Sunday"),"Weekend",TRUE,"Weekday")</f>
        <v>Weekday</v>
      </c>
      <c r="R11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3519612</v>
      </c>
      <c r="S1112" s="9">
        <f>(MTA_Daily_Ridership[[#This Row],[Subways: % of Comparable Pre-Pandemic Day]]-100)/100</f>
        <v>-0.68</v>
      </c>
      <c r="T1112">
        <f>MTA_Daily_Ridership[[#This Row],[Subways: Total Estimated Ridership]]/MTA_Daily_Ridership[[#This Row],[Bridges and Tunnels: Total Traffic]]</f>
        <v>2.22194378570439</v>
      </c>
    </row>
    <row r="1113" spans="1:20" x14ac:dyDescent="0.25">
      <c r="A1113" s="1">
        <v>44216</v>
      </c>
      <c r="B1113">
        <v>1575075</v>
      </c>
      <c r="C1113">
        <v>31</v>
      </c>
      <c r="D1113">
        <v>921371</v>
      </c>
      <c r="E1113">
        <v>45</v>
      </c>
      <c r="F1113">
        <v>67925</v>
      </c>
      <c r="G1113">
        <v>22</v>
      </c>
      <c r="H1113">
        <v>35263</v>
      </c>
      <c r="I1113">
        <v>13</v>
      </c>
      <c r="J1113">
        <v>19281</v>
      </c>
      <c r="K1113">
        <v>68</v>
      </c>
      <c r="L1113">
        <v>712711</v>
      </c>
      <c r="M1113">
        <v>82</v>
      </c>
      <c r="N1113">
        <v>2963</v>
      </c>
      <c r="O1113">
        <v>18</v>
      </c>
      <c r="P1113" t="s">
        <v>21</v>
      </c>
      <c r="Q1113" t="str">
        <f>_xlfn.IFS(OR(MTA_Daily_Ridership[[#This Row],[Day Name]]="Saturday",MTA_Daily_Ridership[[#This Row],[Day Name]]="Sunday"),"Weekend",TRUE,"Weekday")</f>
        <v>Weekday</v>
      </c>
      <c r="R11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3334589</v>
      </c>
      <c r="S1113" s="9">
        <f>(MTA_Daily_Ridership[[#This Row],[Subways: % of Comparable Pre-Pandemic Day]]-100)/100</f>
        <v>-0.69</v>
      </c>
      <c r="T1113">
        <f>MTA_Daily_Ridership[[#This Row],[Subways: Total Estimated Ridership]]/MTA_Daily_Ridership[[#This Row],[Bridges and Tunnels: Total Traffic]]</f>
        <v>2.2099771155489392</v>
      </c>
    </row>
    <row r="1114" spans="1:20" x14ac:dyDescent="0.25">
      <c r="A1114" s="1">
        <v>44217</v>
      </c>
      <c r="B1114">
        <v>1652842</v>
      </c>
      <c r="C1114">
        <v>32</v>
      </c>
      <c r="D1114">
        <v>1007042</v>
      </c>
      <c r="E1114">
        <v>49</v>
      </c>
      <c r="F1114">
        <v>71225</v>
      </c>
      <c r="G1114">
        <v>24</v>
      </c>
      <c r="H1114">
        <v>37003</v>
      </c>
      <c r="I1114">
        <v>14</v>
      </c>
      <c r="J1114">
        <v>19925</v>
      </c>
      <c r="K1114">
        <v>70</v>
      </c>
      <c r="L1114">
        <v>760221</v>
      </c>
      <c r="M1114">
        <v>87</v>
      </c>
      <c r="N1114">
        <v>3258</v>
      </c>
      <c r="O1114">
        <v>20</v>
      </c>
      <c r="P1114" t="s">
        <v>22</v>
      </c>
      <c r="Q1114" t="str">
        <f>_xlfn.IFS(OR(MTA_Daily_Ridership[[#This Row],[Day Name]]="Saturday",MTA_Daily_Ridership[[#This Row],[Day Name]]="Sunday"),"Weekend",TRUE,"Weekday")</f>
        <v>Weekday</v>
      </c>
      <c r="R11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3551516</v>
      </c>
      <c r="S1114" s="9">
        <f>(MTA_Daily_Ridership[[#This Row],[Subways: % of Comparable Pre-Pandemic Day]]-100)/100</f>
        <v>-0.68</v>
      </c>
      <c r="T1114">
        <f>MTA_Daily_Ridership[[#This Row],[Subways: Total Estimated Ridership]]/MTA_Daily_Ridership[[#This Row],[Bridges and Tunnels: Total Traffic]]</f>
        <v>2.1741598824552333</v>
      </c>
    </row>
    <row r="1115" spans="1:20" x14ac:dyDescent="0.25">
      <c r="A1115" s="1">
        <v>44218</v>
      </c>
      <c r="B1115">
        <v>1672001</v>
      </c>
      <c r="C1115">
        <v>33</v>
      </c>
      <c r="D1115">
        <v>1018584</v>
      </c>
      <c r="E1115">
        <v>50</v>
      </c>
      <c r="F1115">
        <v>71317</v>
      </c>
      <c r="G1115">
        <v>24</v>
      </c>
      <c r="H1115">
        <v>40981</v>
      </c>
      <c r="I1115">
        <v>15</v>
      </c>
      <c r="J1115">
        <v>20375</v>
      </c>
      <c r="K1115">
        <v>72</v>
      </c>
      <c r="L1115">
        <v>787474</v>
      </c>
      <c r="M1115">
        <v>91</v>
      </c>
      <c r="N1115">
        <v>3174</v>
      </c>
      <c r="O1115">
        <v>19</v>
      </c>
      <c r="P1115" t="s">
        <v>24</v>
      </c>
      <c r="Q1115" t="str">
        <f>_xlfn.IFS(OR(MTA_Daily_Ridership[[#This Row],[Day Name]]="Saturday",MTA_Daily_Ridership[[#This Row],[Day Name]]="Sunday"),"Weekend",TRUE,"Weekday")</f>
        <v>Weekday</v>
      </c>
      <c r="R11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3613906</v>
      </c>
      <c r="S1115" s="9">
        <f>(MTA_Daily_Ridership[[#This Row],[Subways: % of Comparable Pre-Pandemic Day]]-100)/100</f>
        <v>-0.67</v>
      </c>
      <c r="T1115">
        <f>MTA_Daily_Ridership[[#This Row],[Subways: Total Estimated Ridership]]/MTA_Daily_Ridership[[#This Row],[Bridges and Tunnels: Total Traffic]]</f>
        <v>2.1232459738353264</v>
      </c>
    </row>
    <row r="1116" spans="1:20" x14ac:dyDescent="0.25">
      <c r="A1116" s="1">
        <v>44219</v>
      </c>
      <c r="B1116">
        <v>997551</v>
      </c>
      <c r="C1116">
        <v>37</v>
      </c>
      <c r="D1116">
        <v>619673</v>
      </c>
      <c r="E1116">
        <v>52</v>
      </c>
      <c r="F1116">
        <v>27942</v>
      </c>
      <c r="G1116">
        <v>29</v>
      </c>
      <c r="H1116">
        <v>22216</v>
      </c>
      <c r="I1116">
        <v>17</v>
      </c>
      <c r="J1116">
        <v>10536</v>
      </c>
      <c r="K1116">
        <v>73</v>
      </c>
      <c r="L1116">
        <v>640381</v>
      </c>
      <c r="M1116">
        <v>84</v>
      </c>
      <c r="N1116">
        <v>1114</v>
      </c>
      <c r="O1116">
        <v>27</v>
      </c>
      <c r="P1116" t="s">
        <v>26</v>
      </c>
      <c r="Q1116" t="str">
        <f>_xlfn.IFS(OR(MTA_Daily_Ridership[[#This Row],[Day Name]]="Saturday",MTA_Daily_Ridership[[#This Row],[Day Name]]="Sunday"),"Weekend",TRUE,"Weekday")</f>
        <v>Weekend</v>
      </c>
      <c r="R11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2319413</v>
      </c>
      <c r="S1116" s="9">
        <f>(MTA_Daily_Ridership[[#This Row],[Subways: % of Comparable Pre-Pandemic Day]]-100)/100</f>
        <v>-0.63</v>
      </c>
      <c r="T1116">
        <f>MTA_Daily_Ridership[[#This Row],[Subways: Total Estimated Ridership]]/MTA_Daily_Ridership[[#This Row],[Bridges and Tunnels: Total Traffic]]</f>
        <v>1.5577460917797374</v>
      </c>
    </row>
    <row r="1117" spans="1:20" x14ac:dyDescent="0.25">
      <c r="A1117" s="1">
        <v>44220</v>
      </c>
      <c r="B1117">
        <v>741139</v>
      </c>
      <c r="C1117">
        <v>35</v>
      </c>
      <c r="D1117">
        <v>458203</v>
      </c>
      <c r="E1117">
        <v>50</v>
      </c>
      <c r="F1117">
        <v>23974</v>
      </c>
      <c r="G1117">
        <v>29</v>
      </c>
      <c r="H1117">
        <v>17881</v>
      </c>
      <c r="I1117">
        <v>20</v>
      </c>
      <c r="J1117">
        <v>8317</v>
      </c>
      <c r="K1117">
        <v>62</v>
      </c>
      <c r="L1117">
        <v>560522</v>
      </c>
      <c r="M1117">
        <v>82</v>
      </c>
      <c r="N1117">
        <v>821</v>
      </c>
      <c r="O1117">
        <v>30</v>
      </c>
      <c r="P1117" t="s">
        <v>27</v>
      </c>
      <c r="Q1117" t="str">
        <f>_xlfn.IFS(OR(MTA_Daily_Ridership[[#This Row],[Day Name]]="Saturday",MTA_Daily_Ridership[[#This Row],[Day Name]]="Sunday"),"Weekend",TRUE,"Weekday")</f>
        <v>Weekend</v>
      </c>
      <c r="R11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1810857</v>
      </c>
      <c r="S1117" s="9">
        <f>(MTA_Daily_Ridership[[#This Row],[Subways: % of Comparable Pre-Pandemic Day]]-100)/100</f>
        <v>-0.65</v>
      </c>
      <c r="T1117">
        <f>MTA_Daily_Ridership[[#This Row],[Subways: Total Estimated Ridership]]/MTA_Daily_Ridership[[#This Row],[Bridges and Tunnels: Total Traffic]]</f>
        <v>1.3222299927567518</v>
      </c>
    </row>
    <row r="1118" spans="1:20" x14ac:dyDescent="0.25">
      <c r="A1118" s="1">
        <v>44221</v>
      </c>
      <c r="B1118">
        <v>1592468</v>
      </c>
      <c r="C1118">
        <v>31</v>
      </c>
      <c r="D1118">
        <v>978987</v>
      </c>
      <c r="E1118">
        <v>48</v>
      </c>
      <c r="F1118">
        <v>73131</v>
      </c>
      <c r="G1118">
        <v>24</v>
      </c>
      <c r="H1118">
        <v>36509</v>
      </c>
      <c r="I1118">
        <v>14</v>
      </c>
      <c r="J1118">
        <v>19991</v>
      </c>
      <c r="K1118">
        <v>71</v>
      </c>
      <c r="L1118">
        <v>727393</v>
      </c>
      <c r="M1118">
        <v>84</v>
      </c>
      <c r="N1118">
        <v>3226</v>
      </c>
      <c r="O1118">
        <v>20</v>
      </c>
      <c r="P1118" t="s">
        <v>25</v>
      </c>
      <c r="Q1118" t="str">
        <f>_xlfn.IFS(OR(MTA_Daily_Ridership[[#This Row],[Day Name]]="Saturday",MTA_Daily_Ridership[[#This Row],[Day Name]]="Sunday"),"Weekend",TRUE,"Weekday")</f>
        <v>Weekday</v>
      </c>
      <c r="R11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3431705</v>
      </c>
      <c r="S1118" s="9">
        <f>(MTA_Daily_Ridership[[#This Row],[Subways: % of Comparable Pre-Pandemic Day]]-100)/100</f>
        <v>-0.69</v>
      </c>
      <c r="T1118">
        <f>MTA_Daily_Ridership[[#This Row],[Subways: Total Estimated Ridership]]/MTA_Daily_Ridership[[#This Row],[Bridges and Tunnels: Total Traffic]]</f>
        <v>2.1892814475806062</v>
      </c>
    </row>
    <row r="1119" spans="1:20" x14ac:dyDescent="0.25">
      <c r="A1119" s="1">
        <v>44222</v>
      </c>
      <c r="B1119">
        <v>1550953</v>
      </c>
      <c r="C1119">
        <v>30</v>
      </c>
      <c r="D1119">
        <v>911579</v>
      </c>
      <c r="E1119">
        <v>45</v>
      </c>
      <c r="F1119">
        <v>68237</v>
      </c>
      <c r="G1119">
        <v>23</v>
      </c>
      <c r="H1119">
        <v>34574</v>
      </c>
      <c r="I1119">
        <v>13</v>
      </c>
      <c r="J1119">
        <v>18115</v>
      </c>
      <c r="K1119">
        <v>64</v>
      </c>
      <c r="L1119">
        <v>653068</v>
      </c>
      <c r="M1119">
        <v>75</v>
      </c>
      <c r="N1119">
        <v>2965</v>
      </c>
      <c r="O1119">
        <v>18</v>
      </c>
      <c r="P1119" t="s">
        <v>23</v>
      </c>
      <c r="Q1119" t="str">
        <f>_xlfn.IFS(OR(MTA_Daily_Ridership[[#This Row],[Day Name]]="Saturday",MTA_Daily_Ridership[[#This Row],[Day Name]]="Sunday"),"Weekend",TRUE,"Weekday")</f>
        <v>Weekday</v>
      </c>
      <c r="R11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3239491</v>
      </c>
      <c r="S1119" s="9">
        <f>(MTA_Daily_Ridership[[#This Row],[Subways: % of Comparable Pre-Pandemic Day]]-100)/100</f>
        <v>-0.7</v>
      </c>
      <c r="T1119">
        <f>MTA_Daily_Ridership[[#This Row],[Subways: Total Estimated Ridership]]/MTA_Daily_Ridership[[#This Row],[Bridges and Tunnels: Total Traffic]]</f>
        <v>2.3748721419515273</v>
      </c>
    </row>
    <row r="1120" spans="1:20" x14ac:dyDescent="0.25">
      <c r="A1120" s="1">
        <v>44223</v>
      </c>
      <c r="B1120">
        <v>1660278</v>
      </c>
      <c r="C1120">
        <v>32</v>
      </c>
      <c r="D1120">
        <v>1004792</v>
      </c>
      <c r="E1120">
        <v>49</v>
      </c>
      <c r="F1120">
        <v>70353</v>
      </c>
      <c r="G1120">
        <v>23</v>
      </c>
      <c r="H1120">
        <v>35635</v>
      </c>
      <c r="I1120">
        <v>13</v>
      </c>
      <c r="J1120">
        <v>19841</v>
      </c>
      <c r="K1120">
        <v>70</v>
      </c>
      <c r="L1120">
        <v>740154</v>
      </c>
      <c r="M1120">
        <v>85</v>
      </c>
      <c r="N1120">
        <v>3098</v>
      </c>
      <c r="O1120">
        <v>19</v>
      </c>
      <c r="P1120" t="s">
        <v>21</v>
      </c>
      <c r="Q1120" t="str">
        <f>_xlfn.IFS(OR(MTA_Daily_Ridership[[#This Row],[Day Name]]="Saturday",MTA_Daily_Ridership[[#This Row],[Day Name]]="Sunday"),"Weekend",TRUE,"Weekday")</f>
        <v>Weekday</v>
      </c>
      <c r="R11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3534151</v>
      </c>
      <c r="S1120" s="9">
        <f>(MTA_Daily_Ridership[[#This Row],[Subways: % of Comparable Pre-Pandemic Day]]-100)/100</f>
        <v>-0.68</v>
      </c>
      <c r="T1120">
        <f>MTA_Daily_Ridership[[#This Row],[Subways: Total Estimated Ridership]]/MTA_Daily_Ridership[[#This Row],[Bridges and Tunnels: Total Traffic]]</f>
        <v>2.2431521007790272</v>
      </c>
    </row>
    <row r="1121" spans="1:20" x14ac:dyDescent="0.25">
      <c r="A1121" s="1">
        <v>44224</v>
      </c>
      <c r="B1121">
        <v>1646806</v>
      </c>
      <c r="C1121">
        <v>32</v>
      </c>
      <c r="D1121">
        <v>950205</v>
      </c>
      <c r="E1121">
        <v>46</v>
      </c>
      <c r="F1121">
        <v>70023</v>
      </c>
      <c r="G1121">
        <v>23</v>
      </c>
      <c r="H1121">
        <v>37015</v>
      </c>
      <c r="I1121">
        <v>14</v>
      </c>
      <c r="J1121">
        <v>20139</v>
      </c>
      <c r="K1121">
        <v>71</v>
      </c>
      <c r="L1121">
        <v>768600</v>
      </c>
      <c r="M1121">
        <v>88</v>
      </c>
      <c r="N1121">
        <v>3208</v>
      </c>
      <c r="O1121">
        <v>20</v>
      </c>
      <c r="P1121" t="s">
        <v>22</v>
      </c>
      <c r="Q1121" t="str">
        <f>_xlfn.IFS(OR(MTA_Daily_Ridership[[#This Row],[Day Name]]="Saturday",MTA_Daily_Ridership[[#This Row],[Day Name]]="Sunday"),"Weekend",TRUE,"Weekday")</f>
        <v>Weekday</v>
      </c>
      <c r="R11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3495996</v>
      </c>
      <c r="S1121" s="9">
        <f>(MTA_Daily_Ridership[[#This Row],[Subways: % of Comparable Pre-Pandemic Day]]-100)/100</f>
        <v>-0.68</v>
      </c>
      <c r="T1121">
        <f>MTA_Daily_Ridership[[#This Row],[Subways: Total Estimated Ridership]]/MTA_Daily_Ridership[[#This Row],[Bridges and Tunnels: Total Traffic]]</f>
        <v>2.1426047358834244</v>
      </c>
    </row>
    <row r="1122" spans="1:20" x14ac:dyDescent="0.25">
      <c r="A1122" s="1">
        <v>44225</v>
      </c>
      <c r="B1122">
        <v>1511680</v>
      </c>
      <c r="C1122">
        <v>29</v>
      </c>
      <c r="D1122">
        <v>812264</v>
      </c>
      <c r="E1122">
        <v>40</v>
      </c>
      <c r="F1122">
        <v>65128</v>
      </c>
      <c r="G1122">
        <v>22</v>
      </c>
      <c r="H1122">
        <v>37760</v>
      </c>
      <c r="I1122">
        <v>14</v>
      </c>
      <c r="J1122">
        <v>19047</v>
      </c>
      <c r="K1122">
        <v>67</v>
      </c>
      <c r="L1122">
        <v>780131</v>
      </c>
      <c r="M1122">
        <v>90</v>
      </c>
      <c r="N1122">
        <v>2646</v>
      </c>
      <c r="O1122">
        <v>16</v>
      </c>
      <c r="P1122" t="s">
        <v>24</v>
      </c>
      <c r="Q1122" t="str">
        <f>_xlfn.IFS(OR(MTA_Daily_Ridership[[#This Row],[Day Name]]="Saturday",MTA_Daily_Ridership[[#This Row],[Day Name]]="Sunday"),"Weekend",TRUE,"Weekday")</f>
        <v>Weekday</v>
      </c>
      <c r="R11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3228656</v>
      </c>
      <c r="S1122" s="9">
        <f>(MTA_Daily_Ridership[[#This Row],[Subways: % of Comparable Pre-Pandemic Day]]-100)/100</f>
        <v>-0.71</v>
      </c>
      <c r="T1122">
        <f>MTA_Daily_Ridership[[#This Row],[Subways: Total Estimated Ridership]]/MTA_Daily_Ridership[[#This Row],[Bridges and Tunnels: Total Traffic]]</f>
        <v>1.9377258434801334</v>
      </c>
    </row>
    <row r="1123" spans="1:20" x14ac:dyDescent="0.25">
      <c r="A1123" s="1">
        <v>44226</v>
      </c>
      <c r="B1123">
        <v>942615</v>
      </c>
      <c r="C1123">
        <v>35</v>
      </c>
      <c r="D1123">
        <v>566837</v>
      </c>
      <c r="E1123">
        <v>47</v>
      </c>
      <c r="F1123">
        <v>26642</v>
      </c>
      <c r="G1123">
        <v>27</v>
      </c>
      <c r="H1123">
        <v>21229</v>
      </c>
      <c r="I1123">
        <v>16</v>
      </c>
      <c r="J1123">
        <v>10284</v>
      </c>
      <c r="K1123">
        <v>71</v>
      </c>
      <c r="L1123">
        <v>652550</v>
      </c>
      <c r="M1123">
        <v>85</v>
      </c>
      <c r="N1123">
        <v>811</v>
      </c>
      <c r="O1123">
        <v>20</v>
      </c>
      <c r="P1123" t="s">
        <v>26</v>
      </c>
      <c r="Q1123" t="str">
        <f>_xlfn.IFS(OR(MTA_Daily_Ridership[[#This Row],[Day Name]]="Saturday",MTA_Daily_Ridership[[#This Row],[Day Name]]="Sunday"),"Weekend",TRUE,"Weekday")</f>
        <v>Weekend</v>
      </c>
      <c r="R11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2220968</v>
      </c>
      <c r="S1123" s="9">
        <f>(MTA_Daily_Ridership[[#This Row],[Subways: % of Comparable Pre-Pandemic Day]]-100)/100</f>
        <v>-0.65</v>
      </c>
      <c r="T1123">
        <f>MTA_Daily_Ridership[[#This Row],[Subways: Total Estimated Ridership]]/MTA_Daily_Ridership[[#This Row],[Bridges and Tunnels: Total Traffic]]</f>
        <v>1.4445099992337751</v>
      </c>
    </row>
    <row r="1124" spans="1:20" x14ac:dyDescent="0.25">
      <c r="A1124" s="1">
        <v>44227</v>
      </c>
      <c r="B1124">
        <v>722853</v>
      </c>
      <c r="C1124">
        <v>35</v>
      </c>
      <c r="D1124">
        <v>427945</v>
      </c>
      <c r="E1124">
        <v>47</v>
      </c>
      <c r="F1124">
        <v>23091</v>
      </c>
      <c r="G1124">
        <v>28</v>
      </c>
      <c r="H1124">
        <v>17531</v>
      </c>
      <c r="I1124">
        <v>19</v>
      </c>
      <c r="J1124">
        <v>8616</v>
      </c>
      <c r="K1124">
        <v>64</v>
      </c>
      <c r="L1124">
        <v>573512</v>
      </c>
      <c r="M1124">
        <v>84</v>
      </c>
      <c r="N1124">
        <v>620</v>
      </c>
      <c r="O1124">
        <v>23</v>
      </c>
      <c r="P1124" t="s">
        <v>27</v>
      </c>
      <c r="Q1124" t="str">
        <f>_xlfn.IFS(OR(MTA_Daily_Ridership[[#This Row],[Day Name]]="Saturday",MTA_Daily_Ridership[[#This Row],[Day Name]]="Sunday"),"Weekend",TRUE,"Weekday")</f>
        <v>Weekend</v>
      </c>
      <c r="R11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1774168</v>
      </c>
      <c r="S1124" s="9">
        <f>(MTA_Daily_Ridership[[#This Row],[Subways: % of Comparable Pre-Pandemic Day]]-100)/100</f>
        <v>-0.65</v>
      </c>
      <c r="T1124">
        <f>MTA_Daily_Ridership[[#This Row],[Subways: Total Estimated Ridership]]/MTA_Daily_Ridership[[#This Row],[Bridges and Tunnels: Total Traffic]]</f>
        <v>1.2603973412936433</v>
      </c>
    </row>
    <row r="1125" spans="1:20" x14ac:dyDescent="0.25">
      <c r="A1125" s="1">
        <v>44228</v>
      </c>
      <c r="B1125">
        <v>583230</v>
      </c>
      <c r="C1125">
        <v>11</v>
      </c>
      <c r="D1125">
        <v>337228</v>
      </c>
      <c r="E1125">
        <v>16</v>
      </c>
      <c r="F1125">
        <v>8611</v>
      </c>
      <c r="G1125">
        <v>3</v>
      </c>
      <c r="H1125">
        <v>12093</v>
      </c>
      <c r="I1125">
        <v>4</v>
      </c>
      <c r="J1125">
        <v>12202</v>
      </c>
      <c r="K1125">
        <v>41</v>
      </c>
      <c r="L1125">
        <v>156759</v>
      </c>
      <c r="M1125">
        <v>18</v>
      </c>
      <c r="N1125">
        <v>954</v>
      </c>
      <c r="O1125">
        <v>6</v>
      </c>
      <c r="P1125" t="s">
        <v>25</v>
      </c>
      <c r="Q1125" t="str">
        <f>_xlfn.IFS(OR(MTA_Daily_Ridership[[#This Row],[Day Name]]="Saturday",MTA_Daily_Ridership[[#This Row],[Day Name]]="Sunday"),"Weekend",TRUE,"Weekday")</f>
        <v>Weekday</v>
      </c>
      <c r="R11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1111077</v>
      </c>
      <c r="S1125" s="9">
        <f>(MTA_Daily_Ridership[[#This Row],[Subways: % of Comparable Pre-Pandemic Day]]-100)/100</f>
        <v>-0.89</v>
      </c>
      <c r="T1125">
        <f>MTA_Daily_Ridership[[#This Row],[Subways: Total Estimated Ridership]]/MTA_Daily_Ridership[[#This Row],[Bridges and Tunnels: Total Traffic]]</f>
        <v>3.7205519300327254</v>
      </c>
    </row>
    <row r="1126" spans="1:20" x14ac:dyDescent="0.25">
      <c r="A1126" s="1">
        <v>44229</v>
      </c>
      <c r="B1126">
        <v>1005985</v>
      </c>
      <c r="C1126">
        <v>19</v>
      </c>
      <c r="D1126">
        <v>543073</v>
      </c>
      <c r="E1126">
        <v>25</v>
      </c>
      <c r="F1126">
        <v>22756</v>
      </c>
      <c r="G1126">
        <v>8</v>
      </c>
      <c r="H1126">
        <v>22258</v>
      </c>
      <c r="I1126">
        <v>8</v>
      </c>
      <c r="J1126">
        <v>8155</v>
      </c>
      <c r="K1126">
        <v>28</v>
      </c>
      <c r="L1126">
        <v>311607</v>
      </c>
      <c r="M1126">
        <v>35</v>
      </c>
      <c r="N1126">
        <v>1517</v>
      </c>
      <c r="O1126">
        <v>9</v>
      </c>
      <c r="P1126" t="s">
        <v>23</v>
      </c>
      <c r="Q1126" t="str">
        <f>_xlfn.IFS(OR(MTA_Daily_Ridership[[#This Row],[Day Name]]="Saturday",MTA_Daily_Ridership[[#This Row],[Day Name]]="Sunday"),"Weekend",TRUE,"Weekday")</f>
        <v>Weekday</v>
      </c>
      <c r="R11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1915351</v>
      </c>
      <c r="S1126" s="9">
        <f>(MTA_Daily_Ridership[[#This Row],[Subways: % of Comparable Pre-Pandemic Day]]-100)/100</f>
        <v>-0.81</v>
      </c>
      <c r="T1126">
        <f>MTA_Daily_Ridership[[#This Row],[Subways: Total Estimated Ridership]]/MTA_Daily_Ridership[[#This Row],[Bridges and Tunnels: Total Traffic]]</f>
        <v>3.2283774112905039</v>
      </c>
    </row>
    <row r="1127" spans="1:20" x14ac:dyDescent="0.25">
      <c r="A1127" s="1">
        <v>44230</v>
      </c>
      <c r="B1127">
        <v>1702598</v>
      </c>
      <c r="C1127">
        <v>31</v>
      </c>
      <c r="D1127">
        <v>949695</v>
      </c>
      <c r="E1127">
        <v>44</v>
      </c>
      <c r="F1127">
        <v>69068</v>
      </c>
      <c r="G1127">
        <v>23</v>
      </c>
      <c r="H1127">
        <v>36347</v>
      </c>
      <c r="I1127">
        <v>13</v>
      </c>
      <c r="J1127">
        <v>16869</v>
      </c>
      <c r="K1127">
        <v>57</v>
      </c>
      <c r="L1127">
        <v>656614</v>
      </c>
      <c r="M1127">
        <v>74</v>
      </c>
      <c r="N1127">
        <v>3057</v>
      </c>
      <c r="O1127">
        <v>19</v>
      </c>
      <c r="P1127" t="s">
        <v>21</v>
      </c>
      <c r="Q1127" t="str">
        <f>_xlfn.IFS(OR(MTA_Daily_Ridership[[#This Row],[Day Name]]="Saturday",MTA_Daily_Ridership[[#This Row],[Day Name]]="Sunday"),"Weekend",TRUE,"Weekday")</f>
        <v>Weekday</v>
      </c>
      <c r="R11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3434248</v>
      </c>
      <c r="S1127" s="9">
        <f>(MTA_Daily_Ridership[[#This Row],[Subways: % of Comparable Pre-Pandemic Day]]-100)/100</f>
        <v>-0.69</v>
      </c>
      <c r="T1127">
        <f>MTA_Daily_Ridership[[#This Row],[Subways: Total Estimated Ridership]]/MTA_Daily_Ridership[[#This Row],[Bridges and Tunnels: Total Traffic]]</f>
        <v>2.59299679872802</v>
      </c>
    </row>
    <row r="1128" spans="1:20" x14ac:dyDescent="0.25">
      <c r="A1128" s="1">
        <v>44231</v>
      </c>
      <c r="B1128">
        <v>1785833</v>
      </c>
      <c r="C1128">
        <v>33</v>
      </c>
      <c r="D1128">
        <v>1033791</v>
      </c>
      <c r="E1128">
        <v>48</v>
      </c>
      <c r="F1128">
        <v>71341</v>
      </c>
      <c r="G1128">
        <v>24</v>
      </c>
      <c r="H1128">
        <v>37590</v>
      </c>
      <c r="I1128">
        <v>14</v>
      </c>
      <c r="J1128">
        <v>20328</v>
      </c>
      <c r="K1128">
        <v>69</v>
      </c>
      <c r="L1128">
        <v>742193</v>
      </c>
      <c r="M1128">
        <v>84</v>
      </c>
      <c r="N1128">
        <v>3381</v>
      </c>
      <c r="O1128">
        <v>21</v>
      </c>
      <c r="P1128" t="s">
        <v>22</v>
      </c>
      <c r="Q1128" t="str">
        <f>_xlfn.IFS(OR(MTA_Daily_Ridership[[#This Row],[Day Name]]="Saturday",MTA_Daily_Ridership[[#This Row],[Day Name]]="Sunday"),"Weekend",TRUE,"Weekday")</f>
        <v>Weekday</v>
      </c>
      <c r="R11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3694457</v>
      </c>
      <c r="S1128" s="9">
        <f>(MTA_Daily_Ridership[[#This Row],[Subways: % of Comparable Pre-Pandemic Day]]-100)/100</f>
        <v>-0.67</v>
      </c>
      <c r="T1128">
        <f>MTA_Daily_Ridership[[#This Row],[Subways: Total Estimated Ridership]]/MTA_Daily_Ridership[[#This Row],[Bridges and Tunnels: Total Traffic]]</f>
        <v>2.4061571585827406</v>
      </c>
    </row>
    <row r="1129" spans="1:20" x14ac:dyDescent="0.25">
      <c r="A1129" s="1">
        <v>44232</v>
      </c>
      <c r="B1129">
        <v>1741015</v>
      </c>
      <c r="C1129">
        <v>32</v>
      </c>
      <c r="D1129">
        <v>1001775</v>
      </c>
      <c r="E1129">
        <v>47</v>
      </c>
      <c r="F1129">
        <v>68866</v>
      </c>
      <c r="G1129">
        <v>23</v>
      </c>
      <c r="H1129">
        <v>40322</v>
      </c>
      <c r="I1129">
        <v>15</v>
      </c>
      <c r="J1129">
        <v>20136</v>
      </c>
      <c r="K1129">
        <v>68</v>
      </c>
      <c r="L1129">
        <v>766091</v>
      </c>
      <c r="M1129">
        <v>87</v>
      </c>
      <c r="N1129">
        <v>3115</v>
      </c>
      <c r="O1129">
        <v>19</v>
      </c>
      <c r="P1129" t="s">
        <v>24</v>
      </c>
      <c r="Q1129" t="str">
        <f>_xlfn.IFS(OR(MTA_Daily_Ridership[[#This Row],[Day Name]]="Saturday",MTA_Daily_Ridership[[#This Row],[Day Name]]="Sunday"),"Weekend",TRUE,"Weekday")</f>
        <v>Weekday</v>
      </c>
      <c r="R11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3641320</v>
      </c>
      <c r="S1129" s="9">
        <f>(MTA_Daily_Ridership[[#This Row],[Subways: % of Comparable Pre-Pandemic Day]]-100)/100</f>
        <v>-0.68</v>
      </c>
      <c r="T1129">
        <f>MTA_Daily_Ridership[[#This Row],[Subways: Total Estimated Ridership]]/MTA_Daily_Ridership[[#This Row],[Bridges and Tunnels: Total Traffic]]</f>
        <v>2.2725955532697815</v>
      </c>
    </row>
    <row r="1130" spans="1:20" x14ac:dyDescent="0.25">
      <c r="A1130" s="1">
        <v>44233</v>
      </c>
      <c r="B1130">
        <v>1148477</v>
      </c>
      <c r="C1130">
        <v>40</v>
      </c>
      <c r="D1130">
        <v>715717</v>
      </c>
      <c r="E1130">
        <v>57</v>
      </c>
      <c r="F1130">
        <v>29248</v>
      </c>
      <c r="G1130">
        <v>31</v>
      </c>
      <c r="H1130">
        <v>25168</v>
      </c>
      <c r="I1130">
        <v>19</v>
      </c>
      <c r="J1130">
        <v>12020</v>
      </c>
      <c r="K1130">
        <v>74</v>
      </c>
      <c r="L1130">
        <v>689415</v>
      </c>
      <c r="M1130">
        <v>83</v>
      </c>
      <c r="N1130">
        <v>1280</v>
      </c>
      <c r="O1130">
        <v>30</v>
      </c>
      <c r="P1130" t="s">
        <v>26</v>
      </c>
      <c r="Q1130" t="str">
        <f>_xlfn.IFS(OR(MTA_Daily_Ridership[[#This Row],[Day Name]]="Saturday",MTA_Daily_Ridership[[#This Row],[Day Name]]="Sunday"),"Weekend",TRUE,"Weekday")</f>
        <v>Weekend</v>
      </c>
      <c r="R11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2621325</v>
      </c>
      <c r="S1130" s="9">
        <f>(MTA_Daily_Ridership[[#This Row],[Subways: % of Comparable Pre-Pandemic Day]]-100)/100</f>
        <v>-0.6</v>
      </c>
      <c r="T1130">
        <f>MTA_Daily_Ridership[[#This Row],[Subways: Total Estimated Ridership]]/MTA_Daily_Ridership[[#This Row],[Bridges and Tunnels: Total Traffic]]</f>
        <v>1.6658717898508155</v>
      </c>
    </row>
    <row r="1131" spans="1:20" x14ac:dyDescent="0.25">
      <c r="A1131" s="1">
        <v>44234</v>
      </c>
      <c r="B1131">
        <v>652521</v>
      </c>
      <c r="C1131">
        <v>30</v>
      </c>
      <c r="D1131">
        <v>367095</v>
      </c>
      <c r="E1131">
        <v>38</v>
      </c>
      <c r="F1131">
        <v>17110</v>
      </c>
      <c r="G1131">
        <v>22</v>
      </c>
      <c r="H1131">
        <v>14068</v>
      </c>
      <c r="I1131">
        <v>15</v>
      </c>
      <c r="J1131">
        <v>7115</v>
      </c>
      <c r="K1131">
        <v>42</v>
      </c>
      <c r="L1131">
        <v>340122</v>
      </c>
      <c r="M1131">
        <v>45</v>
      </c>
      <c r="N1131">
        <v>736</v>
      </c>
      <c r="O1131">
        <v>26</v>
      </c>
      <c r="P1131" t="s">
        <v>27</v>
      </c>
      <c r="Q1131" t="str">
        <f>_xlfn.IFS(OR(MTA_Daily_Ridership[[#This Row],[Day Name]]="Saturday",MTA_Daily_Ridership[[#This Row],[Day Name]]="Sunday"),"Weekend",TRUE,"Weekday")</f>
        <v>Weekend</v>
      </c>
      <c r="R11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1398767</v>
      </c>
      <c r="S1131" s="9">
        <f>(MTA_Daily_Ridership[[#This Row],[Subways: % of Comparable Pre-Pandemic Day]]-100)/100</f>
        <v>-0.7</v>
      </c>
      <c r="T1131">
        <f>MTA_Daily_Ridership[[#This Row],[Subways: Total Estimated Ridership]]/MTA_Daily_Ridership[[#This Row],[Bridges and Tunnels: Total Traffic]]</f>
        <v>1.9184910120486178</v>
      </c>
    </row>
    <row r="1132" spans="1:20" x14ac:dyDescent="0.25">
      <c r="A1132" s="1">
        <v>44235</v>
      </c>
      <c r="B1132">
        <v>1639753</v>
      </c>
      <c r="C1132">
        <v>30</v>
      </c>
      <c r="D1132">
        <v>964007</v>
      </c>
      <c r="E1132">
        <v>45</v>
      </c>
      <c r="F1132">
        <v>70984</v>
      </c>
      <c r="G1132">
        <v>23</v>
      </c>
      <c r="H1132">
        <v>36921</v>
      </c>
      <c r="I1132">
        <v>14</v>
      </c>
      <c r="J1132">
        <v>17786</v>
      </c>
      <c r="K1132">
        <v>60</v>
      </c>
      <c r="L1132">
        <v>701146</v>
      </c>
      <c r="M1132">
        <v>79</v>
      </c>
      <c r="N1132">
        <v>3075</v>
      </c>
      <c r="O1132">
        <v>19</v>
      </c>
      <c r="P1132" t="s">
        <v>25</v>
      </c>
      <c r="Q1132" t="str">
        <f>_xlfn.IFS(OR(MTA_Daily_Ridership[[#This Row],[Day Name]]="Saturday",MTA_Daily_Ridership[[#This Row],[Day Name]]="Sunday"),"Weekend",TRUE,"Weekday")</f>
        <v>Weekday</v>
      </c>
      <c r="R11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3433672</v>
      </c>
      <c r="S1132" s="9">
        <f>(MTA_Daily_Ridership[[#This Row],[Subways: % of Comparable Pre-Pandemic Day]]-100)/100</f>
        <v>-0.7</v>
      </c>
      <c r="T1132">
        <f>MTA_Daily_Ridership[[#This Row],[Subways: Total Estimated Ridership]]/MTA_Daily_Ridership[[#This Row],[Bridges and Tunnels: Total Traffic]]</f>
        <v>2.3386755397591941</v>
      </c>
    </row>
    <row r="1133" spans="1:20" x14ac:dyDescent="0.25">
      <c r="A1133" s="1">
        <v>44236</v>
      </c>
      <c r="B1133">
        <v>1666467</v>
      </c>
      <c r="C1133">
        <v>31</v>
      </c>
      <c r="D1133">
        <v>992290</v>
      </c>
      <c r="E1133">
        <v>46</v>
      </c>
      <c r="F1133">
        <v>69548</v>
      </c>
      <c r="G1133">
        <v>23</v>
      </c>
      <c r="H1133">
        <v>34582</v>
      </c>
      <c r="I1133">
        <v>13</v>
      </c>
      <c r="J1133">
        <v>19386</v>
      </c>
      <c r="K1133">
        <v>66</v>
      </c>
      <c r="L1133">
        <v>682085</v>
      </c>
      <c r="M1133">
        <v>77</v>
      </c>
      <c r="N1133">
        <v>3123</v>
      </c>
      <c r="O1133">
        <v>19</v>
      </c>
      <c r="P1133" t="s">
        <v>23</v>
      </c>
      <c r="Q1133" t="str">
        <f>_xlfn.IFS(OR(MTA_Daily_Ridership[[#This Row],[Day Name]]="Saturday",MTA_Daily_Ridership[[#This Row],[Day Name]]="Sunday"),"Weekend",TRUE,"Weekday")</f>
        <v>Weekday</v>
      </c>
      <c r="R11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3467481</v>
      </c>
      <c r="S1133" s="9">
        <f>(MTA_Daily_Ridership[[#This Row],[Subways: % of Comparable Pre-Pandemic Day]]-100)/100</f>
        <v>-0.69</v>
      </c>
      <c r="T1133">
        <f>MTA_Daily_Ridership[[#This Row],[Subways: Total Estimated Ridership]]/MTA_Daily_Ridership[[#This Row],[Bridges and Tunnels: Total Traffic]]</f>
        <v>2.4431954961625015</v>
      </c>
    </row>
    <row r="1134" spans="1:20" x14ac:dyDescent="0.25">
      <c r="A1134" s="1">
        <v>44237</v>
      </c>
      <c r="B1134">
        <v>1750121</v>
      </c>
      <c r="C1134">
        <v>32</v>
      </c>
      <c r="D1134">
        <v>1052021</v>
      </c>
      <c r="E1134">
        <v>49</v>
      </c>
      <c r="F1134">
        <v>71257</v>
      </c>
      <c r="G1134">
        <v>24</v>
      </c>
      <c r="H1134">
        <v>36580</v>
      </c>
      <c r="I1134">
        <v>14</v>
      </c>
      <c r="J1134">
        <v>22169</v>
      </c>
      <c r="K1134">
        <v>75</v>
      </c>
      <c r="L1134">
        <v>769088</v>
      </c>
      <c r="M1134">
        <v>87</v>
      </c>
      <c r="N1134">
        <v>3284</v>
      </c>
      <c r="O1134">
        <v>20</v>
      </c>
      <c r="P1134" t="s">
        <v>21</v>
      </c>
      <c r="Q1134" t="str">
        <f>_xlfn.IFS(OR(MTA_Daily_Ridership[[#This Row],[Day Name]]="Saturday",MTA_Daily_Ridership[[#This Row],[Day Name]]="Sunday"),"Weekend",TRUE,"Weekday")</f>
        <v>Weekday</v>
      </c>
      <c r="R11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3704520</v>
      </c>
      <c r="S1134" s="9">
        <f>(MTA_Daily_Ridership[[#This Row],[Subways: % of Comparable Pre-Pandemic Day]]-100)/100</f>
        <v>-0.68</v>
      </c>
      <c r="T1134">
        <f>MTA_Daily_Ridership[[#This Row],[Subways: Total Estimated Ridership]]/MTA_Daily_Ridership[[#This Row],[Bridges and Tunnels: Total Traffic]]</f>
        <v>2.2755796475825911</v>
      </c>
    </row>
    <row r="1135" spans="1:20" x14ac:dyDescent="0.25">
      <c r="A1135" s="1">
        <v>44238</v>
      </c>
      <c r="B1135">
        <v>1714656</v>
      </c>
      <c r="C1135">
        <v>32</v>
      </c>
      <c r="D1135">
        <v>1005348</v>
      </c>
      <c r="E1135">
        <v>47</v>
      </c>
      <c r="F1135">
        <v>70196</v>
      </c>
      <c r="G1135">
        <v>23</v>
      </c>
      <c r="H1135">
        <v>37230</v>
      </c>
      <c r="I1135">
        <v>14</v>
      </c>
      <c r="J1135">
        <v>20144</v>
      </c>
      <c r="K1135">
        <v>68</v>
      </c>
      <c r="L1135">
        <v>755367</v>
      </c>
      <c r="M1135">
        <v>86</v>
      </c>
      <c r="N1135">
        <v>3148</v>
      </c>
      <c r="O1135">
        <v>19</v>
      </c>
      <c r="P1135" t="s">
        <v>22</v>
      </c>
      <c r="Q1135" t="str">
        <f>_xlfn.IFS(OR(MTA_Daily_Ridership[[#This Row],[Day Name]]="Saturday",MTA_Daily_Ridership[[#This Row],[Day Name]]="Sunday"),"Weekend",TRUE,"Weekday")</f>
        <v>Weekday</v>
      </c>
      <c r="R11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3606089</v>
      </c>
      <c r="S1135" s="9">
        <f>(MTA_Daily_Ridership[[#This Row],[Subways: % of Comparable Pre-Pandemic Day]]-100)/100</f>
        <v>-0.68</v>
      </c>
      <c r="T1135">
        <f>MTA_Daily_Ridership[[#This Row],[Subways: Total Estimated Ridership]]/MTA_Daily_Ridership[[#This Row],[Bridges and Tunnels: Total Traffic]]</f>
        <v>2.2699641366382171</v>
      </c>
    </row>
    <row r="1136" spans="1:20" x14ac:dyDescent="0.25">
      <c r="A1136" s="1">
        <v>44239</v>
      </c>
      <c r="B1136">
        <v>1706430</v>
      </c>
      <c r="C1136">
        <v>31</v>
      </c>
      <c r="D1136">
        <v>965421</v>
      </c>
      <c r="E1136">
        <v>45</v>
      </c>
      <c r="F1136">
        <v>72130</v>
      </c>
      <c r="G1136">
        <v>24</v>
      </c>
      <c r="H1136">
        <v>42228</v>
      </c>
      <c r="I1136">
        <v>16</v>
      </c>
      <c r="J1136">
        <v>20165</v>
      </c>
      <c r="K1136">
        <v>69</v>
      </c>
      <c r="L1136">
        <v>803912</v>
      </c>
      <c r="M1136">
        <v>91</v>
      </c>
      <c r="N1136">
        <v>2823</v>
      </c>
      <c r="O1136">
        <v>17</v>
      </c>
      <c r="P1136" t="s">
        <v>24</v>
      </c>
      <c r="Q1136" t="str">
        <f>_xlfn.IFS(OR(MTA_Daily_Ridership[[#This Row],[Day Name]]="Saturday",MTA_Daily_Ridership[[#This Row],[Day Name]]="Sunday"),"Weekend",TRUE,"Weekday")</f>
        <v>Weekday</v>
      </c>
      <c r="R11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3613109</v>
      </c>
      <c r="S1136" s="9">
        <f>(MTA_Daily_Ridership[[#This Row],[Subways: % of Comparable Pre-Pandemic Day]]-100)/100</f>
        <v>-0.69</v>
      </c>
      <c r="T1136">
        <f>MTA_Daily_Ridership[[#This Row],[Subways: Total Estimated Ridership]]/MTA_Daily_Ridership[[#This Row],[Bridges and Tunnels: Total Traffic]]</f>
        <v>2.1226577038282799</v>
      </c>
    </row>
    <row r="1137" spans="1:20" x14ac:dyDescent="0.25">
      <c r="A1137" s="1">
        <v>44240</v>
      </c>
      <c r="B1137">
        <v>1092063</v>
      </c>
      <c r="C1137">
        <v>38</v>
      </c>
      <c r="D1137">
        <v>656637</v>
      </c>
      <c r="E1137">
        <v>52</v>
      </c>
      <c r="F1137">
        <v>29284</v>
      </c>
      <c r="G1137">
        <v>31</v>
      </c>
      <c r="H1137">
        <v>25456</v>
      </c>
      <c r="I1137">
        <v>19</v>
      </c>
      <c r="J1137">
        <v>11669</v>
      </c>
      <c r="K1137">
        <v>72</v>
      </c>
      <c r="L1137">
        <v>666722</v>
      </c>
      <c r="M1137">
        <v>80</v>
      </c>
      <c r="N1137">
        <v>1198</v>
      </c>
      <c r="O1137">
        <v>28</v>
      </c>
      <c r="P1137" t="s">
        <v>26</v>
      </c>
      <c r="Q1137" t="str">
        <f>_xlfn.IFS(OR(MTA_Daily_Ridership[[#This Row],[Day Name]]="Saturday",MTA_Daily_Ridership[[#This Row],[Day Name]]="Sunday"),"Weekend",TRUE,"Weekday")</f>
        <v>Weekend</v>
      </c>
      <c r="R11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2483029</v>
      </c>
      <c r="S1137" s="9">
        <f>(MTA_Daily_Ridership[[#This Row],[Subways: % of Comparable Pre-Pandemic Day]]-100)/100</f>
        <v>-0.62</v>
      </c>
      <c r="T1137">
        <f>MTA_Daily_Ridership[[#This Row],[Subways: Total Estimated Ridership]]/MTA_Daily_Ridership[[#This Row],[Bridges and Tunnels: Total Traffic]]</f>
        <v>1.6379585494403965</v>
      </c>
    </row>
    <row r="1138" spans="1:20" x14ac:dyDescent="0.25">
      <c r="A1138" s="1">
        <v>44241</v>
      </c>
      <c r="B1138">
        <v>858014</v>
      </c>
      <c r="C1138">
        <v>39</v>
      </c>
      <c r="D1138">
        <v>479319</v>
      </c>
      <c r="E1138">
        <v>49</v>
      </c>
      <c r="F1138">
        <v>23392</v>
      </c>
      <c r="G1138">
        <v>30</v>
      </c>
      <c r="H1138">
        <v>20489</v>
      </c>
      <c r="I1138">
        <v>22</v>
      </c>
      <c r="J1138">
        <v>7835</v>
      </c>
      <c r="K1138">
        <v>46</v>
      </c>
      <c r="L1138">
        <v>551288</v>
      </c>
      <c r="M1138">
        <v>73</v>
      </c>
      <c r="N1138">
        <v>863</v>
      </c>
      <c r="O1138">
        <v>31</v>
      </c>
      <c r="P1138" t="s">
        <v>27</v>
      </c>
      <c r="Q1138" t="str">
        <f>_xlfn.IFS(OR(MTA_Daily_Ridership[[#This Row],[Day Name]]="Saturday",MTA_Daily_Ridership[[#This Row],[Day Name]]="Sunday"),"Weekend",TRUE,"Weekday")</f>
        <v>Weekend</v>
      </c>
      <c r="R11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1941200</v>
      </c>
      <c r="S1138" s="9">
        <f>(MTA_Daily_Ridership[[#This Row],[Subways: % of Comparable Pre-Pandemic Day]]-100)/100</f>
        <v>-0.61</v>
      </c>
      <c r="T1138">
        <f>MTA_Daily_Ridership[[#This Row],[Subways: Total Estimated Ridership]]/MTA_Daily_Ridership[[#This Row],[Bridges and Tunnels: Total Traffic]]</f>
        <v>1.5563806939385585</v>
      </c>
    </row>
    <row r="1139" spans="1:20" x14ac:dyDescent="0.25">
      <c r="A1139" s="1">
        <v>44242</v>
      </c>
      <c r="B1139">
        <v>1218593</v>
      </c>
      <c r="C1139">
        <v>56</v>
      </c>
      <c r="D1139">
        <v>726412</v>
      </c>
      <c r="E1139">
        <v>74</v>
      </c>
      <c r="F1139">
        <v>65652</v>
      </c>
      <c r="G1139">
        <v>84</v>
      </c>
      <c r="H1139">
        <v>21792</v>
      </c>
      <c r="I1139">
        <v>24</v>
      </c>
      <c r="J1139">
        <v>11437</v>
      </c>
      <c r="K1139">
        <v>68</v>
      </c>
      <c r="L1139">
        <v>641883</v>
      </c>
      <c r="M1139">
        <v>85</v>
      </c>
      <c r="N1139">
        <v>1764</v>
      </c>
      <c r="O1139">
        <v>63</v>
      </c>
      <c r="P1139" t="s">
        <v>25</v>
      </c>
      <c r="Q1139" t="str">
        <f>_xlfn.IFS(OR(MTA_Daily_Ridership[[#This Row],[Day Name]]="Saturday",MTA_Daily_Ridership[[#This Row],[Day Name]]="Sunday"),"Weekend",TRUE,"Weekday")</f>
        <v>Weekday</v>
      </c>
      <c r="R11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2687533</v>
      </c>
      <c r="S1139" s="9">
        <f>(MTA_Daily_Ridership[[#This Row],[Subways: % of Comparable Pre-Pandemic Day]]-100)/100</f>
        <v>-0.44</v>
      </c>
      <c r="T1139">
        <f>MTA_Daily_Ridership[[#This Row],[Subways: Total Estimated Ridership]]/MTA_Daily_Ridership[[#This Row],[Bridges and Tunnels: Total Traffic]]</f>
        <v>1.8984659198015839</v>
      </c>
    </row>
    <row r="1140" spans="1:20" x14ac:dyDescent="0.25">
      <c r="A1140" s="1">
        <v>44243</v>
      </c>
      <c r="B1140">
        <v>1627528</v>
      </c>
      <c r="C1140">
        <v>30</v>
      </c>
      <c r="D1140">
        <v>963223</v>
      </c>
      <c r="E1140">
        <v>45</v>
      </c>
      <c r="F1140">
        <v>72718</v>
      </c>
      <c r="G1140">
        <v>24</v>
      </c>
      <c r="H1140">
        <v>36234</v>
      </c>
      <c r="I1140">
        <v>13</v>
      </c>
      <c r="J1140">
        <v>19126</v>
      </c>
      <c r="K1140">
        <v>65</v>
      </c>
      <c r="L1140">
        <v>726224</v>
      </c>
      <c r="M1140">
        <v>82</v>
      </c>
      <c r="N1140">
        <v>3211</v>
      </c>
      <c r="O1140">
        <v>20</v>
      </c>
      <c r="P1140" t="s">
        <v>23</v>
      </c>
      <c r="Q1140" t="str">
        <f>_xlfn.IFS(OR(MTA_Daily_Ridership[[#This Row],[Day Name]]="Saturday",MTA_Daily_Ridership[[#This Row],[Day Name]]="Sunday"),"Weekend",TRUE,"Weekday")</f>
        <v>Weekday</v>
      </c>
      <c r="R11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3448264</v>
      </c>
      <c r="S1140" s="9">
        <f>(MTA_Daily_Ridership[[#This Row],[Subways: % of Comparable Pre-Pandemic Day]]-100)/100</f>
        <v>-0.7</v>
      </c>
      <c r="T1140">
        <f>MTA_Daily_Ridership[[#This Row],[Subways: Total Estimated Ridership]]/MTA_Daily_Ridership[[#This Row],[Bridges and Tunnels: Total Traffic]]</f>
        <v>2.2410826411685649</v>
      </c>
    </row>
    <row r="1141" spans="1:20" x14ac:dyDescent="0.25">
      <c r="A1141" s="1">
        <v>44244</v>
      </c>
      <c r="B1141">
        <v>1733160</v>
      </c>
      <c r="C1141">
        <v>32</v>
      </c>
      <c r="D1141">
        <v>1061711</v>
      </c>
      <c r="E1141">
        <v>49</v>
      </c>
      <c r="F1141">
        <v>74219</v>
      </c>
      <c r="G1141">
        <v>25</v>
      </c>
      <c r="H1141">
        <v>39205</v>
      </c>
      <c r="I1141">
        <v>15</v>
      </c>
      <c r="J1141">
        <v>22336</v>
      </c>
      <c r="K1141">
        <v>76</v>
      </c>
      <c r="L1141">
        <v>821333</v>
      </c>
      <c r="M1141">
        <v>93</v>
      </c>
      <c r="N1141">
        <v>3349</v>
      </c>
      <c r="O1141">
        <v>21</v>
      </c>
      <c r="P1141" t="s">
        <v>21</v>
      </c>
      <c r="Q1141" t="str">
        <f>_xlfn.IFS(OR(MTA_Daily_Ridership[[#This Row],[Day Name]]="Saturday",MTA_Daily_Ridership[[#This Row],[Day Name]]="Sunday"),"Weekend",TRUE,"Weekday")</f>
        <v>Weekday</v>
      </c>
      <c r="R11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3755313</v>
      </c>
      <c r="S1141" s="9">
        <f>(MTA_Daily_Ridership[[#This Row],[Subways: % of Comparable Pre-Pandemic Day]]-100)/100</f>
        <v>-0.68</v>
      </c>
      <c r="T1141">
        <f>MTA_Daily_Ridership[[#This Row],[Subways: Total Estimated Ridership]]/MTA_Daily_Ridership[[#This Row],[Bridges and Tunnels: Total Traffic]]</f>
        <v>2.1101794278325601</v>
      </c>
    </row>
    <row r="1142" spans="1:20" x14ac:dyDescent="0.25">
      <c r="A1142" s="1">
        <v>44245</v>
      </c>
      <c r="B1142">
        <v>1381886</v>
      </c>
      <c r="C1142">
        <v>25</v>
      </c>
      <c r="D1142">
        <v>725951</v>
      </c>
      <c r="E1142">
        <v>34</v>
      </c>
      <c r="F1142">
        <v>57987</v>
      </c>
      <c r="G1142">
        <v>19</v>
      </c>
      <c r="H1142">
        <v>31747</v>
      </c>
      <c r="I1142">
        <v>12</v>
      </c>
      <c r="J1142">
        <v>15843</v>
      </c>
      <c r="K1142">
        <v>54</v>
      </c>
      <c r="L1142">
        <v>456327</v>
      </c>
      <c r="M1142">
        <v>52</v>
      </c>
      <c r="N1142">
        <v>2521</v>
      </c>
      <c r="O1142">
        <v>16</v>
      </c>
      <c r="P1142" t="s">
        <v>22</v>
      </c>
      <c r="Q1142" t="str">
        <f>_xlfn.IFS(OR(MTA_Daily_Ridership[[#This Row],[Day Name]]="Saturday",MTA_Daily_Ridership[[#This Row],[Day Name]]="Sunday"),"Weekend",TRUE,"Weekday")</f>
        <v>Weekday</v>
      </c>
      <c r="R11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2672262</v>
      </c>
      <c r="S1142" s="9">
        <f>(MTA_Daily_Ridership[[#This Row],[Subways: % of Comparable Pre-Pandemic Day]]-100)/100</f>
        <v>-0.75</v>
      </c>
      <c r="T1142">
        <f>MTA_Daily_Ridership[[#This Row],[Subways: Total Estimated Ridership]]/MTA_Daily_Ridership[[#This Row],[Bridges and Tunnels: Total Traffic]]</f>
        <v>3.0282801587458117</v>
      </c>
    </row>
    <row r="1143" spans="1:20" x14ac:dyDescent="0.25">
      <c r="A1143" s="1">
        <v>44246</v>
      </c>
      <c r="B1143">
        <v>1566021</v>
      </c>
      <c r="C1143">
        <v>29</v>
      </c>
      <c r="D1143">
        <v>809308</v>
      </c>
      <c r="E1143">
        <v>38</v>
      </c>
      <c r="F1143">
        <v>64121</v>
      </c>
      <c r="G1143">
        <v>21</v>
      </c>
      <c r="H1143">
        <v>38307</v>
      </c>
      <c r="I1143">
        <v>14</v>
      </c>
      <c r="J1143">
        <v>14172</v>
      </c>
      <c r="K1143">
        <v>48</v>
      </c>
      <c r="L1143">
        <v>608152</v>
      </c>
      <c r="M1143">
        <v>69</v>
      </c>
      <c r="N1143">
        <v>2707</v>
      </c>
      <c r="O1143">
        <v>17</v>
      </c>
      <c r="P1143" t="s">
        <v>24</v>
      </c>
      <c r="Q1143" t="str">
        <f>_xlfn.IFS(OR(MTA_Daily_Ridership[[#This Row],[Day Name]]="Saturday",MTA_Daily_Ridership[[#This Row],[Day Name]]="Sunday"),"Weekend",TRUE,"Weekday")</f>
        <v>Weekday</v>
      </c>
      <c r="R11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3102788</v>
      </c>
      <c r="S1143" s="9">
        <f>(MTA_Daily_Ridership[[#This Row],[Subways: % of Comparable Pre-Pandemic Day]]-100)/100</f>
        <v>-0.71</v>
      </c>
      <c r="T1143">
        <f>MTA_Daily_Ridership[[#This Row],[Subways: Total Estimated Ridership]]/MTA_Daily_Ridership[[#This Row],[Bridges and Tunnels: Total Traffic]]</f>
        <v>2.5750486720425156</v>
      </c>
    </row>
    <row r="1144" spans="1:20" x14ac:dyDescent="0.25">
      <c r="A1144" s="1">
        <v>44247</v>
      </c>
      <c r="B1144">
        <v>1110589</v>
      </c>
      <c r="C1144">
        <v>39</v>
      </c>
      <c r="D1144">
        <v>679240</v>
      </c>
      <c r="E1144">
        <v>54</v>
      </c>
      <c r="F1144">
        <v>30920</v>
      </c>
      <c r="G1144">
        <v>33</v>
      </c>
      <c r="H1144">
        <v>25729</v>
      </c>
      <c r="I1144">
        <v>20</v>
      </c>
      <c r="J1144">
        <v>10578</v>
      </c>
      <c r="K1144">
        <v>65</v>
      </c>
      <c r="L1144">
        <v>657045</v>
      </c>
      <c r="M1144">
        <v>79</v>
      </c>
      <c r="N1144">
        <v>1381</v>
      </c>
      <c r="O1144">
        <v>32</v>
      </c>
      <c r="P1144" t="s">
        <v>26</v>
      </c>
      <c r="Q1144" t="str">
        <f>_xlfn.IFS(OR(MTA_Daily_Ridership[[#This Row],[Day Name]]="Saturday",MTA_Daily_Ridership[[#This Row],[Day Name]]="Sunday"),"Weekend",TRUE,"Weekday")</f>
        <v>Weekend</v>
      </c>
      <c r="R11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2515482</v>
      </c>
      <c r="S1144" s="9">
        <f>(MTA_Daily_Ridership[[#This Row],[Subways: % of Comparable Pre-Pandemic Day]]-100)/100</f>
        <v>-0.61</v>
      </c>
      <c r="T1144">
        <f>MTA_Daily_Ridership[[#This Row],[Subways: Total Estimated Ridership]]/MTA_Daily_Ridership[[#This Row],[Bridges and Tunnels: Total Traffic]]</f>
        <v>1.6902784436378027</v>
      </c>
    </row>
    <row r="1145" spans="1:20" x14ac:dyDescent="0.25">
      <c r="A1145" s="1">
        <v>44248</v>
      </c>
      <c r="B1145">
        <v>836095</v>
      </c>
      <c r="C1145">
        <v>38</v>
      </c>
      <c r="D1145">
        <v>516715</v>
      </c>
      <c r="E1145">
        <v>53</v>
      </c>
      <c r="F1145">
        <v>25208</v>
      </c>
      <c r="G1145">
        <v>32</v>
      </c>
      <c r="H1145">
        <v>19844</v>
      </c>
      <c r="I1145">
        <v>22</v>
      </c>
      <c r="J1145">
        <v>9195</v>
      </c>
      <c r="K1145">
        <v>55</v>
      </c>
      <c r="L1145">
        <v>605395</v>
      </c>
      <c r="M1145">
        <v>80</v>
      </c>
      <c r="N1145">
        <v>956</v>
      </c>
      <c r="O1145">
        <v>34</v>
      </c>
      <c r="P1145" t="s">
        <v>27</v>
      </c>
      <c r="Q1145" t="str">
        <f>_xlfn.IFS(OR(MTA_Daily_Ridership[[#This Row],[Day Name]]="Saturday",MTA_Daily_Ridership[[#This Row],[Day Name]]="Sunday"),"Weekend",TRUE,"Weekday")</f>
        <v>Weekend</v>
      </c>
      <c r="R11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2013408</v>
      </c>
      <c r="S1145" s="9">
        <f>(MTA_Daily_Ridership[[#This Row],[Subways: % of Comparable Pre-Pandemic Day]]-100)/100</f>
        <v>-0.62</v>
      </c>
      <c r="T1145">
        <f>MTA_Daily_Ridership[[#This Row],[Subways: Total Estimated Ridership]]/MTA_Daily_Ridership[[#This Row],[Bridges and Tunnels: Total Traffic]]</f>
        <v>1.3810735139867358</v>
      </c>
    </row>
    <row r="1146" spans="1:20" x14ac:dyDescent="0.25">
      <c r="A1146" s="1">
        <v>44249</v>
      </c>
      <c r="B1146">
        <v>1582054</v>
      </c>
      <c r="C1146">
        <v>29</v>
      </c>
      <c r="D1146">
        <v>927414</v>
      </c>
      <c r="E1146">
        <v>43</v>
      </c>
      <c r="F1146">
        <v>69741</v>
      </c>
      <c r="G1146">
        <v>23</v>
      </c>
      <c r="H1146">
        <v>35468</v>
      </c>
      <c r="I1146">
        <v>13</v>
      </c>
      <c r="J1146">
        <v>19015</v>
      </c>
      <c r="K1146">
        <v>65</v>
      </c>
      <c r="L1146">
        <v>691608</v>
      </c>
      <c r="M1146">
        <v>78</v>
      </c>
      <c r="N1146">
        <v>3079</v>
      </c>
      <c r="O1146">
        <v>19</v>
      </c>
      <c r="P1146" t="s">
        <v>25</v>
      </c>
      <c r="Q1146" t="str">
        <f>_xlfn.IFS(OR(MTA_Daily_Ridership[[#This Row],[Day Name]]="Saturday",MTA_Daily_Ridership[[#This Row],[Day Name]]="Sunday"),"Weekend",TRUE,"Weekday")</f>
        <v>Weekday</v>
      </c>
      <c r="R11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3328379</v>
      </c>
      <c r="S1146" s="9">
        <f>(MTA_Daily_Ridership[[#This Row],[Subways: % of Comparable Pre-Pandemic Day]]-100)/100</f>
        <v>-0.71</v>
      </c>
      <c r="T1146">
        <f>MTA_Daily_Ridership[[#This Row],[Subways: Total Estimated Ridership]]/MTA_Daily_Ridership[[#This Row],[Bridges and Tunnels: Total Traffic]]</f>
        <v>2.2875010121340411</v>
      </c>
    </row>
    <row r="1147" spans="1:20" x14ac:dyDescent="0.25">
      <c r="A1147" s="1">
        <v>44250</v>
      </c>
      <c r="B1147">
        <v>1730198</v>
      </c>
      <c r="C1147">
        <v>32</v>
      </c>
      <c r="D1147">
        <v>1040398</v>
      </c>
      <c r="E1147">
        <v>48</v>
      </c>
      <c r="F1147">
        <v>73492</v>
      </c>
      <c r="G1147">
        <v>24</v>
      </c>
      <c r="H1147">
        <v>37505</v>
      </c>
      <c r="I1147">
        <v>14</v>
      </c>
      <c r="J1147">
        <v>20852</v>
      </c>
      <c r="K1147">
        <v>71</v>
      </c>
      <c r="L1147">
        <v>759850</v>
      </c>
      <c r="M1147">
        <v>86</v>
      </c>
      <c r="N1147">
        <v>3406</v>
      </c>
      <c r="O1147">
        <v>21</v>
      </c>
      <c r="P1147" t="s">
        <v>23</v>
      </c>
      <c r="Q1147" t="str">
        <f>_xlfn.IFS(OR(MTA_Daily_Ridership[[#This Row],[Day Name]]="Saturday",MTA_Daily_Ridership[[#This Row],[Day Name]]="Sunday"),"Weekend",TRUE,"Weekday")</f>
        <v>Weekday</v>
      </c>
      <c r="R11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3665701</v>
      </c>
      <c r="S1147" s="9">
        <f>(MTA_Daily_Ridership[[#This Row],[Subways: % of Comparable Pre-Pandemic Day]]-100)/100</f>
        <v>-0.68</v>
      </c>
      <c r="T1147">
        <f>MTA_Daily_Ridership[[#This Row],[Subways: Total Estimated Ridership]]/MTA_Daily_Ridership[[#This Row],[Bridges and Tunnels: Total Traffic]]</f>
        <v>2.2770257287622555</v>
      </c>
    </row>
    <row r="1148" spans="1:20" x14ac:dyDescent="0.25">
      <c r="A1148" s="1">
        <v>44251</v>
      </c>
      <c r="B1148">
        <v>1806306</v>
      </c>
      <c r="C1148">
        <v>33</v>
      </c>
      <c r="D1148">
        <v>1099351</v>
      </c>
      <c r="E1148">
        <v>51</v>
      </c>
      <c r="F1148">
        <v>74777</v>
      </c>
      <c r="G1148">
        <v>25</v>
      </c>
      <c r="H1148">
        <v>39124</v>
      </c>
      <c r="I1148">
        <v>15</v>
      </c>
      <c r="J1148">
        <v>23223</v>
      </c>
      <c r="K1148">
        <v>79</v>
      </c>
      <c r="L1148">
        <v>797488</v>
      </c>
      <c r="M1148">
        <v>90</v>
      </c>
      <c r="N1148">
        <v>3546</v>
      </c>
      <c r="O1148">
        <v>22</v>
      </c>
      <c r="P1148" t="s">
        <v>21</v>
      </c>
      <c r="Q1148" t="str">
        <f>_xlfn.IFS(OR(MTA_Daily_Ridership[[#This Row],[Day Name]]="Saturday",MTA_Daily_Ridership[[#This Row],[Day Name]]="Sunday"),"Weekend",TRUE,"Weekday")</f>
        <v>Weekday</v>
      </c>
      <c r="R11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3843815</v>
      </c>
      <c r="S1148" s="9">
        <f>(MTA_Daily_Ridership[[#This Row],[Subways: % of Comparable Pre-Pandemic Day]]-100)/100</f>
        <v>-0.67</v>
      </c>
      <c r="T1148">
        <f>MTA_Daily_Ridership[[#This Row],[Subways: Total Estimated Ridership]]/MTA_Daily_Ridership[[#This Row],[Bridges and Tunnels: Total Traffic]]</f>
        <v>2.2649945829905906</v>
      </c>
    </row>
    <row r="1149" spans="1:20" x14ac:dyDescent="0.25">
      <c r="A1149" s="1">
        <v>44252</v>
      </c>
      <c r="B1149">
        <v>1798165</v>
      </c>
      <c r="C1149">
        <v>33</v>
      </c>
      <c r="D1149">
        <v>1069420</v>
      </c>
      <c r="E1149">
        <v>50</v>
      </c>
      <c r="F1149">
        <v>75030</v>
      </c>
      <c r="G1149">
        <v>25</v>
      </c>
      <c r="H1149">
        <v>39397</v>
      </c>
      <c r="I1149">
        <v>15</v>
      </c>
      <c r="J1149">
        <v>22138</v>
      </c>
      <c r="K1149">
        <v>75</v>
      </c>
      <c r="L1149">
        <v>814611</v>
      </c>
      <c r="M1149">
        <v>92</v>
      </c>
      <c r="N1149">
        <v>3543</v>
      </c>
      <c r="O1149">
        <v>22</v>
      </c>
      <c r="P1149" t="s">
        <v>22</v>
      </c>
      <c r="Q1149" t="str">
        <f>_xlfn.IFS(OR(MTA_Daily_Ridership[[#This Row],[Day Name]]="Saturday",MTA_Daily_Ridership[[#This Row],[Day Name]]="Sunday"),"Weekend",TRUE,"Weekday")</f>
        <v>Weekday</v>
      </c>
      <c r="R11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3822304</v>
      </c>
      <c r="S1149" s="9">
        <f>(MTA_Daily_Ridership[[#This Row],[Subways: % of Comparable Pre-Pandemic Day]]-100)/100</f>
        <v>-0.67</v>
      </c>
      <c r="T1149">
        <f>MTA_Daily_Ridership[[#This Row],[Subways: Total Estimated Ridership]]/MTA_Daily_Ridership[[#This Row],[Bridges and Tunnels: Total Traffic]]</f>
        <v>2.2073910123973284</v>
      </c>
    </row>
    <row r="1150" spans="1:20" x14ac:dyDescent="0.25">
      <c r="A1150" s="1">
        <v>44253</v>
      </c>
      <c r="B1150">
        <v>1822812</v>
      </c>
      <c r="C1150">
        <v>34</v>
      </c>
      <c r="D1150">
        <v>1065376</v>
      </c>
      <c r="E1150">
        <v>50</v>
      </c>
      <c r="F1150">
        <v>76696</v>
      </c>
      <c r="G1150">
        <v>25</v>
      </c>
      <c r="H1150">
        <v>44410</v>
      </c>
      <c r="I1150">
        <v>16</v>
      </c>
      <c r="J1150">
        <v>21911</v>
      </c>
      <c r="K1150">
        <v>74</v>
      </c>
      <c r="L1150">
        <v>851052</v>
      </c>
      <c r="M1150">
        <v>96</v>
      </c>
      <c r="N1150">
        <v>3359</v>
      </c>
      <c r="O1150">
        <v>21</v>
      </c>
      <c r="P1150" t="s">
        <v>24</v>
      </c>
      <c r="Q1150" t="str">
        <f>_xlfn.IFS(OR(MTA_Daily_Ridership[[#This Row],[Day Name]]="Saturday",MTA_Daily_Ridership[[#This Row],[Day Name]]="Sunday"),"Weekend",TRUE,"Weekday")</f>
        <v>Weekday</v>
      </c>
      <c r="R11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3885616</v>
      </c>
      <c r="S1150" s="9">
        <f>(MTA_Daily_Ridership[[#This Row],[Subways: % of Comparable Pre-Pandemic Day]]-100)/100</f>
        <v>-0.66</v>
      </c>
      <c r="T1150">
        <f>MTA_Daily_Ridership[[#This Row],[Subways: Total Estimated Ridership]]/MTA_Daily_Ridership[[#This Row],[Bridges and Tunnels: Total Traffic]]</f>
        <v>2.1418338714908138</v>
      </c>
    </row>
    <row r="1151" spans="1:20" x14ac:dyDescent="0.25">
      <c r="A1151" s="1">
        <v>44254</v>
      </c>
      <c r="B1151">
        <v>1072932</v>
      </c>
      <c r="C1151">
        <v>37</v>
      </c>
      <c r="D1151">
        <v>635820</v>
      </c>
      <c r="E1151">
        <v>50</v>
      </c>
      <c r="F1151">
        <v>28849</v>
      </c>
      <c r="G1151">
        <v>31</v>
      </c>
      <c r="H1151">
        <v>24256</v>
      </c>
      <c r="I1151">
        <v>19</v>
      </c>
      <c r="J1151">
        <v>11319</v>
      </c>
      <c r="K1151">
        <v>70</v>
      </c>
      <c r="L1151">
        <v>681969</v>
      </c>
      <c r="M1151">
        <v>82</v>
      </c>
      <c r="N1151">
        <v>1324</v>
      </c>
      <c r="O1151">
        <v>31</v>
      </c>
      <c r="P1151" t="s">
        <v>26</v>
      </c>
      <c r="Q1151" t="str">
        <f>_xlfn.IFS(OR(MTA_Daily_Ridership[[#This Row],[Day Name]]="Saturday",MTA_Daily_Ridership[[#This Row],[Day Name]]="Sunday"),"Weekend",TRUE,"Weekday")</f>
        <v>Weekend</v>
      </c>
      <c r="R11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2456469</v>
      </c>
      <c r="S1151" s="9">
        <f>(MTA_Daily_Ridership[[#This Row],[Subways: % of Comparable Pre-Pandemic Day]]-100)/100</f>
        <v>-0.63</v>
      </c>
      <c r="T1151">
        <f>MTA_Daily_Ridership[[#This Row],[Subways: Total Estimated Ridership]]/MTA_Daily_Ridership[[#This Row],[Bridges and Tunnels: Total Traffic]]</f>
        <v>1.5732855892276629</v>
      </c>
    </row>
    <row r="1152" spans="1:20" x14ac:dyDescent="0.25">
      <c r="A1152" s="1">
        <v>44255</v>
      </c>
      <c r="B1152">
        <v>810071</v>
      </c>
      <c r="C1152">
        <v>37</v>
      </c>
      <c r="D1152">
        <v>491545</v>
      </c>
      <c r="E1152">
        <v>50</v>
      </c>
      <c r="F1152">
        <v>23778</v>
      </c>
      <c r="G1152">
        <v>30</v>
      </c>
      <c r="H1152">
        <v>20086</v>
      </c>
      <c r="I1152">
        <v>22</v>
      </c>
      <c r="J1152">
        <v>8910</v>
      </c>
      <c r="K1152">
        <v>53</v>
      </c>
      <c r="L1152">
        <v>619960</v>
      </c>
      <c r="M1152">
        <v>82</v>
      </c>
      <c r="N1152">
        <v>972</v>
      </c>
      <c r="O1152">
        <v>35</v>
      </c>
      <c r="P1152" t="s">
        <v>27</v>
      </c>
      <c r="Q1152" t="str">
        <f>_xlfn.IFS(OR(MTA_Daily_Ridership[[#This Row],[Day Name]]="Saturday",MTA_Daily_Ridership[[#This Row],[Day Name]]="Sunday"),"Weekend",TRUE,"Weekday")</f>
        <v>Weekend</v>
      </c>
      <c r="R11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1975322</v>
      </c>
      <c r="S1152" s="9">
        <f>(MTA_Daily_Ridership[[#This Row],[Subways: % of Comparable Pre-Pandemic Day]]-100)/100</f>
        <v>-0.63</v>
      </c>
      <c r="T1152">
        <f>MTA_Daily_Ridership[[#This Row],[Subways: Total Estimated Ridership]]/MTA_Daily_Ridership[[#This Row],[Bridges and Tunnels: Total Traffic]]</f>
        <v>1.3066504290599394</v>
      </c>
    </row>
    <row r="1153" spans="1:20" x14ac:dyDescent="0.25">
      <c r="A1153" s="1">
        <v>44256</v>
      </c>
      <c r="B1153">
        <v>1696274</v>
      </c>
      <c r="C1153">
        <v>30</v>
      </c>
      <c r="D1153">
        <v>1020837</v>
      </c>
      <c r="E1153">
        <v>46</v>
      </c>
      <c r="F1153">
        <v>74430</v>
      </c>
      <c r="G1153">
        <v>24</v>
      </c>
      <c r="H1153">
        <v>36339</v>
      </c>
      <c r="I1153">
        <v>13</v>
      </c>
      <c r="J1153">
        <v>20359</v>
      </c>
      <c r="K1153">
        <v>68</v>
      </c>
      <c r="L1153">
        <v>747909</v>
      </c>
      <c r="M1153">
        <v>81</v>
      </c>
      <c r="N1153">
        <v>3333</v>
      </c>
      <c r="O1153">
        <v>21</v>
      </c>
      <c r="P1153" t="s">
        <v>25</v>
      </c>
      <c r="Q1153" t="str">
        <f>_xlfn.IFS(OR(MTA_Daily_Ridership[[#This Row],[Day Name]]="Saturday",MTA_Daily_Ridership[[#This Row],[Day Name]]="Sunday"),"Weekend",TRUE,"Weekday")</f>
        <v>Weekday</v>
      </c>
      <c r="R11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3599481</v>
      </c>
      <c r="S1153" s="9">
        <f>(MTA_Daily_Ridership[[#This Row],[Subways: % of Comparable Pre-Pandemic Day]]-100)/100</f>
        <v>-0.7</v>
      </c>
      <c r="T1153">
        <f>MTA_Daily_Ridership[[#This Row],[Subways: Total Estimated Ridership]]/MTA_Daily_Ridership[[#This Row],[Bridges and Tunnels: Total Traffic]]</f>
        <v>2.268021911756644</v>
      </c>
    </row>
    <row r="1154" spans="1:20" x14ac:dyDescent="0.25">
      <c r="A1154" s="1">
        <v>44257</v>
      </c>
      <c r="B1154">
        <v>1749511</v>
      </c>
      <c r="C1154">
        <v>31</v>
      </c>
      <c r="D1154">
        <v>1024511</v>
      </c>
      <c r="E1154">
        <v>46</v>
      </c>
      <c r="F1154">
        <v>75335</v>
      </c>
      <c r="G1154">
        <v>24</v>
      </c>
      <c r="H1154">
        <v>36611</v>
      </c>
      <c r="I1154">
        <v>13</v>
      </c>
      <c r="J1154">
        <v>20640</v>
      </c>
      <c r="K1154">
        <v>69</v>
      </c>
      <c r="L1154">
        <v>763489</v>
      </c>
      <c r="M1154">
        <v>83</v>
      </c>
      <c r="N1154">
        <v>3472</v>
      </c>
      <c r="O1154">
        <v>22</v>
      </c>
      <c r="P1154" t="s">
        <v>23</v>
      </c>
      <c r="Q1154" t="str">
        <f>_xlfn.IFS(OR(MTA_Daily_Ridership[[#This Row],[Day Name]]="Saturday",MTA_Daily_Ridership[[#This Row],[Day Name]]="Sunday"),"Weekend",TRUE,"Weekday")</f>
        <v>Weekday</v>
      </c>
      <c r="R11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3673569</v>
      </c>
      <c r="S1154" s="9">
        <f>(MTA_Daily_Ridership[[#This Row],[Subways: % of Comparable Pre-Pandemic Day]]-100)/100</f>
        <v>-0.69</v>
      </c>
      <c r="T1154">
        <f>MTA_Daily_Ridership[[#This Row],[Subways: Total Estimated Ridership]]/MTA_Daily_Ridership[[#This Row],[Bridges and Tunnels: Total Traffic]]</f>
        <v>2.2914685083871542</v>
      </c>
    </row>
    <row r="1155" spans="1:20" x14ac:dyDescent="0.25">
      <c r="A1155" s="1">
        <v>44258</v>
      </c>
      <c r="B1155">
        <v>1846431</v>
      </c>
      <c r="C1155">
        <v>33</v>
      </c>
      <c r="D1155">
        <v>1119137</v>
      </c>
      <c r="E1155">
        <v>50</v>
      </c>
      <c r="F1155">
        <v>78770</v>
      </c>
      <c r="G1155">
        <v>25</v>
      </c>
      <c r="H1155">
        <v>39651</v>
      </c>
      <c r="I1155">
        <v>14</v>
      </c>
      <c r="J1155">
        <v>22823</v>
      </c>
      <c r="K1155">
        <v>77</v>
      </c>
      <c r="L1155">
        <v>798577</v>
      </c>
      <c r="M1155">
        <v>87</v>
      </c>
      <c r="N1155">
        <v>3569</v>
      </c>
      <c r="O1155">
        <v>22</v>
      </c>
      <c r="P1155" t="s">
        <v>21</v>
      </c>
      <c r="Q1155" t="str">
        <f>_xlfn.IFS(OR(MTA_Daily_Ridership[[#This Row],[Day Name]]="Saturday",MTA_Daily_Ridership[[#This Row],[Day Name]]="Sunday"),"Weekend",TRUE,"Weekday")</f>
        <v>Weekday</v>
      </c>
      <c r="R11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3908958</v>
      </c>
      <c r="S1155" s="9">
        <f>(MTA_Daily_Ridership[[#This Row],[Subways: % of Comparable Pre-Pandemic Day]]-100)/100</f>
        <v>-0.67</v>
      </c>
      <c r="T1155">
        <f>MTA_Daily_Ridership[[#This Row],[Subways: Total Estimated Ridership]]/MTA_Daily_Ridership[[#This Row],[Bridges and Tunnels: Total Traffic]]</f>
        <v>2.3121514894618804</v>
      </c>
    </row>
    <row r="1156" spans="1:20" x14ac:dyDescent="0.25">
      <c r="A1156" s="1">
        <v>44259</v>
      </c>
      <c r="B1156">
        <v>1808744</v>
      </c>
      <c r="C1156">
        <v>32</v>
      </c>
      <c r="D1156">
        <v>1078036</v>
      </c>
      <c r="E1156">
        <v>48</v>
      </c>
      <c r="F1156">
        <v>78642</v>
      </c>
      <c r="G1156">
        <v>25</v>
      </c>
      <c r="H1156">
        <v>39730</v>
      </c>
      <c r="I1156">
        <v>14</v>
      </c>
      <c r="J1156">
        <v>21727</v>
      </c>
      <c r="K1156">
        <v>73</v>
      </c>
      <c r="L1156">
        <v>807284</v>
      </c>
      <c r="M1156">
        <v>88</v>
      </c>
      <c r="N1156">
        <v>3456</v>
      </c>
      <c r="O1156">
        <v>22</v>
      </c>
      <c r="P1156" t="s">
        <v>22</v>
      </c>
      <c r="Q1156" t="str">
        <f>_xlfn.IFS(OR(MTA_Daily_Ridership[[#This Row],[Day Name]]="Saturday",MTA_Daily_Ridership[[#This Row],[Day Name]]="Sunday"),"Weekend",TRUE,"Weekday")</f>
        <v>Weekday</v>
      </c>
      <c r="R11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3837619</v>
      </c>
      <c r="S1156" s="9">
        <f>(MTA_Daily_Ridership[[#This Row],[Subways: % of Comparable Pre-Pandemic Day]]-100)/100</f>
        <v>-0.68</v>
      </c>
      <c r="T1156">
        <f>MTA_Daily_Ridership[[#This Row],[Subways: Total Estimated Ridership]]/MTA_Daily_Ridership[[#This Row],[Bridges and Tunnels: Total Traffic]]</f>
        <v>2.240529974581436</v>
      </c>
    </row>
    <row r="1157" spans="1:20" x14ac:dyDescent="0.25">
      <c r="A1157" s="1">
        <v>44260</v>
      </c>
      <c r="B1157">
        <v>1825915</v>
      </c>
      <c r="C1157">
        <v>33</v>
      </c>
      <c r="D1157">
        <v>1041408</v>
      </c>
      <c r="E1157">
        <v>46</v>
      </c>
      <c r="F1157">
        <v>79104</v>
      </c>
      <c r="G1157">
        <v>25</v>
      </c>
      <c r="H1157">
        <v>45027</v>
      </c>
      <c r="I1157">
        <v>16</v>
      </c>
      <c r="J1157">
        <v>21842</v>
      </c>
      <c r="K1157">
        <v>73</v>
      </c>
      <c r="L1157">
        <v>846071</v>
      </c>
      <c r="M1157">
        <v>92</v>
      </c>
      <c r="N1157">
        <v>3270</v>
      </c>
      <c r="O1157">
        <v>20</v>
      </c>
      <c r="P1157" t="s">
        <v>24</v>
      </c>
      <c r="Q1157" t="str">
        <f>_xlfn.IFS(OR(MTA_Daily_Ridership[[#This Row],[Day Name]]="Saturday",MTA_Daily_Ridership[[#This Row],[Day Name]]="Sunday"),"Weekend",TRUE,"Weekday")</f>
        <v>Weekday</v>
      </c>
      <c r="R11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3862637</v>
      </c>
      <c r="S1157" s="9">
        <f>(MTA_Daily_Ridership[[#This Row],[Subways: % of Comparable Pre-Pandemic Day]]-100)/100</f>
        <v>-0.67</v>
      </c>
      <c r="T1157">
        <f>MTA_Daily_Ridership[[#This Row],[Subways: Total Estimated Ridership]]/MTA_Daily_Ridership[[#This Row],[Bridges and Tunnels: Total Traffic]]</f>
        <v>2.1581108441253747</v>
      </c>
    </row>
    <row r="1158" spans="1:20" x14ac:dyDescent="0.25">
      <c r="A1158" s="1">
        <v>44261</v>
      </c>
      <c r="B1158">
        <v>1167884</v>
      </c>
      <c r="C1158">
        <v>38</v>
      </c>
      <c r="D1158">
        <v>696719</v>
      </c>
      <c r="E1158">
        <v>52</v>
      </c>
      <c r="F1158">
        <v>37158</v>
      </c>
      <c r="G1158">
        <v>34</v>
      </c>
      <c r="H1158">
        <v>27276</v>
      </c>
      <c r="I1158">
        <v>20</v>
      </c>
      <c r="J1158">
        <v>11951</v>
      </c>
      <c r="K1158">
        <v>71</v>
      </c>
      <c r="L1158">
        <v>728236</v>
      </c>
      <c r="M1158">
        <v>84</v>
      </c>
      <c r="N1158">
        <v>3</v>
      </c>
      <c r="O1158">
        <v>0</v>
      </c>
      <c r="P1158" t="s">
        <v>26</v>
      </c>
      <c r="Q1158" t="str">
        <f>_xlfn.IFS(OR(MTA_Daily_Ridership[[#This Row],[Day Name]]="Saturday",MTA_Daily_Ridership[[#This Row],[Day Name]]="Sunday"),"Weekend",TRUE,"Weekday")</f>
        <v>Weekend</v>
      </c>
      <c r="R11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2669227</v>
      </c>
      <c r="S1158" s="9">
        <f>(MTA_Daily_Ridership[[#This Row],[Subways: % of Comparable Pre-Pandemic Day]]-100)/100</f>
        <v>-0.62</v>
      </c>
      <c r="T1158">
        <f>MTA_Daily_Ridership[[#This Row],[Subways: Total Estimated Ridership]]/MTA_Daily_Ridership[[#This Row],[Bridges and Tunnels: Total Traffic]]</f>
        <v>1.6037163776577923</v>
      </c>
    </row>
    <row r="1159" spans="1:20" x14ac:dyDescent="0.25">
      <c r="A1159" s="1">
        <v>44262</v>
      </c>
      <c r="B1159">
        <v>894119</v>
      </c>
      <c r="C1159">
        <v>39</v>
      </c>
      <c r="D1159">
        <v>525930</v>
      </c>
      <c r="E1159">
        <v>53</v>
      </c>
      <c r="F1159">
        <v>29306</v>
      </c>
      <c r="G1159">
        <v>34</v>
      </c>
      <c r="H1159">
        <v>21547</v>
      </c>
      <c r="I1159">
        <v>23</v>
      </c>
      <c r="J1159">
        <v>9843</v>
      </c>
      <c r="K1159">
        <v>56</v>
      </c>
      <c r="L1159">
        <v>662461</v>
      </c>
      <c r="M1159">
        <v>82</v>
      </c>
      <c r="N1159">
        <v>58</v>
      </c>
      <c r="O1159">
        <v>2</v>
      </c>
      <c r="P1159" t="s">
        <v>27</v>
      </c>
      <c r="Q1159" t="str">
        <f>_xlfn.IFS(OR(MTA_Daily_Ridership[[#This Row],[Day Name]]="Saturday",MTA_Daily_Ridership[[#This Row],[Day Name]]="Sunday"),"Weekend",TRUE,"Weekday")</f>
        <v>Weekend</v>
      </c>
      <c r="R11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2143264</v>
      </c>
      <c r="S1159" s="9">
        <f>(MTA_Daily_Ridership[[#This Row],[Subways: % of Comparable Pre-Pandemic Day]]-100)/100</f>
        <v>-0.61</v>
      </c>
      <c r="T1159">
        <f>MTA_Daily_Ridership[[#This Row],[Subways: Total Estimated Ridership]]/MTA_Daily_Ridership[[#This Row],[Bridges and Tunnels: Total Traffic]]</f>
        <v>1.3496930385335892</v>
      </c>
    </row>
    <row r="1160" spans="1:20" x14ac:dyDescent="0.25">
      <c r="A1160" s="1">
        <v>44263</v>
      </c>
      <c r="B1160">
        <v>1719586</v>
      </c>
      <c r="C1160">
        <v>31</v>
      </c>
      <c r="D1160">
        <v>1039763</v>
      </c>
      <c r="E1160">
        <v>46</v>
      </c>
      <c r="F1160">
        <v>79355</v>
      </c>
      <c r="G1160">
        <v>25</v>
      </c>
      <c r="H1160">
        <v>39763</v>
      </c>
      <c r="I1160">
        <v>14</v>
      </c>
      <c r="J1160">
        <v>20685</v>
      </c>
      <c r="K1160">
        <v>70</v>
      </c>
      <c r="L1160">
        <v>767707</v>
      </c>
      <c r="M1160">
        <v>83</v>
      </c>
      <c r="N1160">
        <v>3344</v>
      </c>
      <c r="O1160">
        <v>21</v>
      </c>
      <c r="P1160" t="s">
        <v>25</v>
      </c>
      <c r="Q1160" t="str">
        <f>_xlfn.IFS(OR(MTA_Daily_Ridership[[#This Row],[Day Name]]="Saturday",MTA_Daily_Ridership[[#This Row],[Day Name]]="Sunday"),"Weekend",TRUE,"Weekday")</f>
        <v>Weekday</v>
      </c>
      <c r="R11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3670203</v>
      </c>
      <c r="S1160" s="9">
        <f>(MTA_Daily_Ridership[[#This Row],[Subways: % of Comparable Pre-Pandemic Day]]-100)/100</f>
        <v>-0.69</v>
      </c>
      <c r="T1160">
        <f>MTA_Daily_Ridership[[#This Row],[Subways: Total Estimated Ridership]]/MTA_Daily_Ridership[[#This Row],[Bridges and Tunnels: Total Traffic]]</f>
        <v>2.23989881556375</v>
      </c>
    </row>
    <row r="1161" spans="1:20" x14ac:dyDescent="0.25">
      <c r="A1161" s="1">
        <v>44264</v>
      </c>
      <c r="B1161">
        <v>1834068</v>
      </c>
      <c r="C1161">
        <v>33</v>
      </c>
      <c r="D1161">
        <v>1101988</v>
      </c>
      <c r="E1161">
        <v>49</v>
      </c>
      <c r="F1161">
        <v>79269</v>
      </c>
      <c r="G1161">
        <v>25</v>
      </c>
      <c r="H1161">
        <v>40944</v>
      </c>
      <c r="I1161">
        <v>15</v>
      </c>
      <c r="J1161">
        <v>22200</v>
      </c>
      <c r="K1161">
        <v>75</v>
      </c>
      <c r="L1161">
        <v>791512</v>
      </c>
      <c r="M1161">
        <v>86</v>
      </c>
      <c r="N1161">
        <v>3602</v>
      </c>
      <c r="O1161">
        <v>23</v>
      </c>
      <c r="P1161" t="s">
        <v>23</v>
      </c>
      <c r="Q1161" t="str">
        <f>_xlfn.IFS(OR(MTA_Daily_Ridership[[#This Row],[Day Name]]="Saturday",MTA_Daily_Ridership[[#This Row],[Day Name]]="Sunday"),"Weekend",TRUE,"Weekday")</f>
        <v>Weekday</v>
      </c>
      <c r="R11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3873583</v>
      </c>
      <c r="S1161" s="9">
        <f>(MTA_Daily_Ridership[[#This Row],[Subways: % of Comparable Pre-Pandemic Day]]-100)/100</f>
        <v>-0.67</v>
      </c>
      <c r="T1161">
        <f>MTA_Daily_Ridership[[#This Row],[Subways: Total Estimated Ridership]]/MTA_Daily_Ridership[[#This Row],[Bridges and Tunnels: Total Traffic]]</f>
        <v>2.3171701755627203</v>
      </c>
    </row>
    <row r="1162" spans="1:20" x14ac:dyDescent="0.25">
      <c r="A1162" s="1">
        <v>44265</v>
      </c>
      <c r="B1162">
        <v>1849077</v>
      </c>
      <c r="C1162">
        <v>33</v>
      </c>
      <c r="D1162">
        <v>1104610</v>
      </c>
      <c r="E1162">
        <v>49</v>
      </c>
      <c r="F1162">
        <v>78069</v>
      </c>
      <c r="G1162">
        <v>25</v>
      </c>
      <c r="H1162">
        <v>41488</v>
      </c>
      <c r="I1162">
        <v>15</v>
      </c>
      <c r="J1162">
        <v>22774</v>
      </c>
      <c r="K1162">
        <v>77</v>
      </c>
      <c r="L1162">
        <v>804700</v>
      </c>
      <c r="M1162">
        <v>87</v>
      </c>
      <c r="N1162">
        <v>3625</v>
      </c>
      <c r="O1162">
        <v>23</v>
      </c>
      <c r="P1162" t="s">
        <v>21</v>
      </c>
      <c r="Q1162" t="str">
        <f>_xlfn.IFS(OR(MTA_Daily_Ridership[[#This Row],[Day Name]]="Saturday",MTA_Daily_Ridership[[#This Row],[Day Name]]="Sunday"),"Weekend",TRUE,"Weekday")</f>
        <v>Weekday</v>
      </c>
      <c r="R11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3904343</v>
      </c>
      <c r="S1162" s="9">
        <f>(MTA_Daily_Ridership[[#This Row],[Subways: % of Comparable Pre-Pandemic Day]]-100)/100</f>
        <v>-0.67</v>
      </c>
      <c r="T1162">
        <f>MTA_Daily_Ridership[[#This Row],[Subways: Total Estimated Ridership]]/MTA_Daily_Ridership[[#This Row],[Bridges and Tunnels: Total Traffic]]</f>
        <v>2.2978464023859821</v>
      </c>
    </row>
    <row r="1163" spans="1:20" x14ac:dyDescent="0.25">
      <c r="A1163" s="1">
        <v>44266</v>
      </c>
      <c r="B1163">
        <v>1881902</v>
      </c>
      <c r="C1163">
        <v>34</v>
      </c>
      <c r="D1163">
        <v>1107502</v>
      </c>
      <c r="E1163">
        <v>49</v>
      </c>
      <c r="F1163">
        <v>80398</v>
      </c>
      <c r="G1163">
        <v>26</v>
      </c>
      <c r="H1163">
        <v>42543</v>
      </c>
      <c r="I1163">
        <v>15</v>
      </c>
      <c r="J1163">
        <v>22617</v>
      </c>
      <c r="K1163">
        <v>76</v>
      </c>
      <c r="L1163">
        <v>836773</v>
      </c>
      <c r="M1163">
        <v>91</v>
      </c>
      <c r="N1163">
        <v>3682</v>
      </c>
      <c r="O1163">
        <v>23</v>
      </c>
      <c r="P1163" t="s">
        <v>22</v>
      </c>
      <c r="Q1163" t="str">
        <f>_xlfn.IFS(OR(MTA_Daily_Ridership[[#This Row],[Day Name]]="Saturday",MTA_Daily_Ridership[[#This Row],[Day Name]]="Sunday"),"Weekend",TRUE,"Weekday")</f>
        <v>Weekday</v>
      </c>
      <c r="R11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3975417</v>
      </c>
      <c r="S1163" s="9">
        <f>(MTA_Daily_Ridership[[#This Row],[Subways: % of Comparable Pre-Pandemic Day]]-100)/100</f>
        <v>-0.66</v>
      </c>
      <c r="T1163">
        <f>MTA_Daily_Ridership[[#This Row],[Subways: Total Estimated Ridership]]/MTA_Daily_Ridership[[#This Row],[Bridges and Tunnels: Total Traffic]]</f>
        <v>2.2489994299529261</v>
      </c>
    </row>
    <row r="1164" spans="1:20" x14ac:dyDescent="0.25">
      <c r="A1164" s="1">
        <v>44267</v>
      </c>
      <c r="B1164">
        <v>1914465</v>
      </c>
      <c r="C1164">
        <v>34</v>
      </c>
      <c r="D1164">
        <v>1092388</v>
      </c>
      <c r="E1164">
        <v>49</v>
      </c>
      <c r="F1164">
        <v>82399</v>
      </c>
      <c r="G1164">
        <v>26</v>
      </c>
      <c r="H1164">
        <v>48553</v>
      </c>
      <c r="I1164">
        <v>18</v>
      </c>
      <c r="J1164">
        <v>21724</v>
      </c>
      <c r="K1164">
        <v>73</v>
      </c>
      <c r="L1164">
        <v>873014</v>
      </c>
      <c r="M1164">
        <v>95</v>
      </c>
      <c r="N1164">
        <v>3507</v>
      </c>
      <c r="O1164">
        <v>22</v>
      </c>
      <c r="P1164" t="s">
        <v>24</v>
      </c>
      <c r="Q1164" t="str">
        <f>_xlfn.IFS(OR(MTA_Daily_Ridership[[#This Row],[Day Name]]="Saturday",MTA_Daily_Ridership[[#This Row],[Day Name]]="Sunday"),"Weekend",TRUE,"Weekday")</f>
        <v>Weekday</v>
      </c>
      <c r="R11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4036050</v>
      </c>
      <c r="S1164" s="9">
        <f>(MTA_Daily_Ridership[[#This Row],[Subways: % of Comparable Pre-Pandemic Day]]-100)/100</f>
        <v>-0.66</v>
      </c>
      <c r="T1164">
        <f>MTA_Daily_Ridership[[#This Row],[Subways: Total Estimated Ridership]]/MTA_Daily_Ridership[[#This Row],[Bridges and Tunnels: Total Traffic]]</f>
        <v>2.1929373412110231</v>
      </c>
    </row>
    <row r="1165" spans="1:20" x14ac:dyDescent="0.25">
      <c r="A1165" s="1">
        <v>44268</v>
      </c>
      <c r="B1165">
        <v>1257372</v>
      </c>
      <c r="C1165">
        <v>41</v>
      </c>
      <c r="D1165">
        <v>730218</v>
      </c>
      <c r="E1165">
        <v>55</v>
      </c>
      <c r="F1165">
        <v>38465</v>
      </c>
      <c r="G1165">
        <v>36</v>
      </c>
      <c r="H1165">
        <v>31500</v>
      </c>
      <c r="I1165">
        <v>23</v>
      </c>
      <c r="J1165">
        <v>11932</v>
      </c>
      <c r="K1165">
        <v>70</v>
      </c>
      <c r="L1165">
        <v>776744</v>
      </c>
      <c r="M1165">
        <v>89</v>
      </c>
      <c r="N1165">
        <v>0</v>
      </c>
      <c r="O1165">
        <v>0</v>
      </c>
      <c r="P1165" t="s">
        <v>26</v>
      </c>
      <c r="Q1165" t="str">
        <f>_xlfn.IFS(OR(MTA_Daily_Ridership[[#This Row],[Day Name]]="Saturday",MTA_Daily_Ridership[[#This Row],[Day Name]]="Sunday"),"Weekend",TRUE,"Weekday")</f>
        <v>Weekend</v>
      </c>
      <c r="R11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2846231</v>
      </c>
      <c r="S1165" s="9">
        <f>(MTA_Daily_Ridership[[#This Row],[Subways: % of Comparable Pre-Pandemic Day]]-100)/100</f>
        <v>-0.59</v>
      </c>
      <c r="T1165">
        <f>MTA_Daily_Ridership[[#This Row],[Subways: Total Estimated Ridership]]/MTA_Daily_Ridership[[#This Row],[Bridges and Tunnels: Total Traffic]]</f>
        <v>1.618772723059335</v>
      </c>
    </row>
    <row r="1166" spans="1:20" x14ac:dyDescent="0.25">
      <c r="A1166" s="1">
        <v>44269</v>
      </c>
      <c r="B1166">
        <v>923968</v>
      </c>
      <c r="C1166">
        <v>40</v>
      </c>
      <c r="D1166">
        <v>531754</v>
      </c>
      <c r="E1166">
        <v>53</v>
      </c>
      <c r="F1166">
        <v>30405</v>
      </c>
      <c r="G1166">
        <v>35</v>
      </c>
      <c r="H1166">
        <v>22347</v>
      </c>
      <c r="I1166">
        <v>24</v>
      </c>
      <c r="J1166">
        <v>9732</v>
      </c>
      <c r="K1166">
        <v>55</v>
      </c>
      <c r="L1166">
        <v>673170</v>
      </c>
      <c r="M1166">
        <v>83</v>
      </c>
      <c r="N1166">
        <v>0</v>
      </c>
      <c r="O1166">
        <v>0</v>
      </c>
      <c r="P1166" t="s">
        <v>27</v>
      </c>
      <c r="Q1166" t="str">
        <f>_xlfn.IFS(OR(MTA_Daily_Ridership[[#This Row],[Day Name]]="Saturday",MTA_Daily_Ridership[[#This Row],[Day Name]]="Sunday"),"Weekend",TRUE,"Weekday")</f>
        <v>Weekend</v>
      </c>
      <c r="R11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2191376</v>
      </c>
      <c r="S1166" s="9">
        <f>(MTA_Daily_Ridership[[#This Row],[Subways: % of Comparable Pre-Pandemic Day]]-100)/100</f>
        <v>-0.6</v>
      </c>
      <c r="T1166">
        <f>MTA_Daily_Ridership[[#This Row],[Subways: Total Estimated Ridership]]/MTA_Daily_Ridership[[#This Row],[Bridges and Tunnels: Total Traffic]]</f>
        <v>1.3725626513362152</v>
      </c>
    </row>
    <row r="1167" spans="1:20" x14ac:dyDescent="0.25">
      <c r="A1167" s="1">
        <v>44270</v>
      </c>
      <c r="B1167">
        <v>1730024</v>
      </c>
      <c r="C1167">
        <v>31</v>
      </c>
      <c r="D1167">
        <v>1023990</v>
      </c>
      <c r="E1167">
        <v>46</v>
      </c>
      <c r="F1167">
        <v>79331</v>
      </c>
      <c r="G1167">
        <v>25</v>
      </c>
      <c r="H1167">
        <v>39529</v>
      </c>
      <c r="I1167">
        <v>14</v>
      </c>
      <c r="J1167">
        <v>19986</v>
      </c>
      <c r="K1167">
        <v>67</v>
      </c>
      <c r="L1167">
        <v>774146</v>
      </c>
      <c r="M1167">
        <v>84</v>
      </c>
      <c r="N1167">
        <v>3264</v>
      </c>
      <c r="O1167">
        <v>20</v>
      </c>
      <c r="P1167" t="s">
        <v>25</v>
      </c>
      <c r="Q1167" t="str">
        <f>_xlfn.IFS(OR(MTA_Daily_Ridership[[#This Row],[Day Name]]="Saturday",MTA_Daily_Ridership[[#This Row],[Day Name]]="Sunday"),"Weekend",TRUE,"Weekday")</f>
        <v>Weekday</v>
      </c>
      <c r="R11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3670270</v>
      </c>
      <c r="S1167" s="9">
        <f>(MTA_Daily_Ridership[[#This Row],[Subways: % of Comparable Pre-Pandemic Day]]-100)/100</f>
        <v>-0.69</v>
      </c>
      <c r="T1167">
        <f>MTA_Daily_Ridership[[#This Row],[Subways: Total Estimated Ridership]]/MTA_Daily_Ridership[[#This Row],[Bridges and Tunnels: Total Traffic]]</f>
        <v>2.2347515843264709</v>
      </c>
    </row>
    <row r="1168" spans="1:20" x14ac:dyDescent="0.25">
      <c r="A1168" s="1">
        <v>44271</v>
      </c>
      <c r="B1168">
        <v>1798288</v>
      </c>
      <c r="C1168">
        <v>32</v>
      </c>
      <c r="D1168">
        <v>1062179</v>
      </c>
      <c r="E1168">
        <v>47</v>
      </c>
      <c r="F1168">
        <v>77672</v>
      </c>
      <c r="G1168">
        <v>25</v>
      </c>
      <c r="H1168">
        <v>40038</v>
      </c>
      <c r="I1168">
        <v>15</v>
      </c>
      <c r="J1168">
        <v>20903</v>
      </c>
      <c r="K1168">
        <v>70</v>
      </c>
      <c r="L1168">
        <v>786996</v>
      </c>
      <c r="M1168">
        <v>85</v>
      </c>
      <c r="N1168">
        <v>3394</v>
      </c>
      <c r="O1168">
        <v>21</v>
      </c>
      <c r="P1168" t="s">
        <v>23</v>
      </c>
      <c r="Q1168" t="str">
        <f>_xlfn.IFS(OR(MTA_Daily_Ridership[[#This Row],[Day Name]]="Saturday",MTA_Daily_Ridership[[#This Row],[Day Name]]="Sunday"),"Weekend",TRUE,"Weekday")</f>
        <v>Weekday</v>
      </c>
      <c r="R11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3789470</v>
      </c>
      <c r="S1168" s="9">
        <f>(MTA_Daily_Ridership[[#This Row],[Subways: % of Comparable Pre-Pandemic Day]]-100)/100</f>
        <v>-0.68</v>
      </c>
      <c r="T1168">
        <f>MTA_Daily_Ridership[[#This Row],[Subways: Total Estimated Ridership]]/MTA_Daily_Ridership[[#This Row],[Bridges and Tunnels: Total Traffic]]</f>
        <v>2.2850027192006057</v>
      </c>
    </row>
    <row r="1169" spans="1:20" x14ac:dyDescent="0.25">
      <c r="A1169" s="1">
        <v>44272</v>
      </c>
      <c r="B1169">
        <v>1866414</v>
      </c>
      <c r="C1169">
        <v>34</v>
      </c>
      <c r="D1169">
        <v>1103979</v>
      </c>
      <c r="E1169">
        <v>49</v>
      </c>
      <c r="F1169">
        <v>81431</v>
      </c>
      <c r="G1169">
        <v>26</v>
      </c>
      <c r="H1169">
        <v>41682</v>
      </c>
      <c r="I1169">
        <v>15</v>
      </c>
      <c r="J1169">
        <v>22323</v>
      </c>
      <c r="K1169">
        <v>75</v>
      </c>
      <c r="L1169">
        <v>808876</v>
      </c>
      <c r="M1169">
        <v>88</v>
      </c>
      <c r="N1169">
        <v>3465</v>
      </c>
      <c r="O1169">
        <v>22</v>
      </c>
      <c r="P1169" t="s">
        <v>21</v>
      </c>
      <c r="Q1169" t="str">
        <f>_xlfn.IFS(OR(MTA_Daily_Ridership[[#This Row],[Day Name]]="Saturday",MTA_Daily_Ridership[[#This Row],[Day Name]]="Sunday"),"Weekend",TRUE,"Weekday")</f>
        <v>Weekday</v>
      </c>
      <c r="R11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3928170</v>
      </c>
      <c r="S1169" s="9">
        <f>(MTA_Daily_Ridership[[#This Row],[Subways: % of Comparable Pre-Pandemic Day]]-100)/100</f>
        <v>-0.66</v>
      </c>
      <c r="T1169">
        <f>MTA_Daily_Ridership[[#This Row],[Subways: Total Estimated Ridership]]/MTA_Daily_Ridership[[#This Row],[Bridges and Tunnels: Total Traffic]]</f>
        <v>2.3074167115849646</v>
      </c>
    </row>
    <row r="1170" spans="1:20" x14ac:dyDescent="0.25">
      <c r="A1170" s="1">
        <v>44273</v>
      </c>
      <c r="B1170">
        <v>1771092</v>
      </c>
      <c r="C1170">
        <v>32</v>
      </c>
      <c r="D1170">
        <v>1019472</v>
      </c>
      <c r="E1170">
        <v>45</v>
      </c>
      <c r="F1170">
        <v>76532</v>
      </c>
      <c r="G1170">
        <v>24</v>
      </c>
      <c r="H1170">
        <v>39884</v>
      </c>
      <c r="I1170">
        <v>14</v>
      </c>
      <c r="J1170">
        <v>20264</v>
      </c>
      <c r="K1170">
        <v>68</v>
      </c>
      <c r="L1170">
        <v>799478</v>
      </c>
      <c r="M1170">
        <v>87</v>
      </c>
      <c r="N1170">
        <v>3283</v>
      </c>
      <c r="O1170">
        <v>21</v>
      </c>
      <c r="P1170" t="s">
        <v>22</v>
      </c>
      <c r="Q1170" t="str">
        <f>_xlfn.IFS(OR(MTA_Daily_Ridership[[#This Row],[Day Name]]="Saturday",MTA_Daily_Ridership[[#This Row],[Day Name]]="Sunday"),"Weekend",TRUE,"Weekday")</f>
        <v>Weekday</v>
      </c>
      <c r="R11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3730005</v>
      </c>
      <c r="S1170" s="9">
        <f>(MTA_Daily_Ridership[[#This Row],[Subways: % of Comparable Pre-Pandemic Day]]-100)/100</f>
        <v>-0.68</v>
      </c>
      <c r="T1170">
        <f>MTA_Daily_Ridership[[#This Row],[Subways: Total Estimated Ridership]]/MTA_Daily_Ridership[[#This Row],[Bridges and Tunnels: Total Traffic]]</f>
        <v>2.2153104900947866</v>
      </c>
    </row>
    <row r="1171" spans="1:20" x14ac:dyDescent="0.25">
      <c r="A1171" s="1">
        <v>44274</v>
      </c>
      <c r="B1171">
        <v>1906749</v>
      </c>
      <c r="C1171">
        <v>34</v>
      </c>
      <c r="D1171">
        <v>1083647</v>
      </c>
      <c r="E1171">
        <v>48</v>
      </c>
      <c r="F1171">
        <v>80041</v>
      </c>
      <c r="G1171">
        <v>26</v>
      </c>
      <c r="H1171">
        <v>46605</v>
      </c>
      <c r="I1171">
        <v>17</v>
      </c>
      <c r="J1171">
        <v>20357</v>
      </c>
      <c r="K1171">
        <v>68</v>
      </c>
      <c r="L1171">
        <v>863187</v>
      </c>
      <c r="M1171">
        <v>94</v>
      </c>
      <c r="N1171">
        <v>3331</v>
      </c>
      <c r="O1171">
        <v>21</v>
      </c>
      <c r="P1171" t="s">
        <v>24</v>
      </c>
      <c r="Q1171" t="str">
        <f>_xlfn.IFS(OR(MTA_Daily_Ridership[[#This Row],[Day Name]]="Saturday",MTA_Daily_Ridership[[#This Row],[Day Name]]="Sunday"),"Weekend",TRUE,"Weekday")</f>
        <v>Weekday</v>
      </c>
      <c r="R11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4003917</v>
      </c>
      <c r="S1171" s="9">
        <f>(MTA_Daily_Ridership[[#This Row],[Subways: % of Comparable Pre-Pandemic Day]]-100)/100</f>
        <v>-0.66</v>
      </c>
      <c r="T1171">
        <f>MTA_Daily_Ridership[[#This Row],[Subways: Total Estimated Ridership]]/MTA_Daily_Ridership[[#This Row],[Bridges and Tunnels: Total Traffic]]</f>
        <v>2.2089639904215423</v>
      </c>
    </row>
    <row r="1172" spans="1:20" x14ac:dyDescent="0.25">
      <c r="A1172" s="1">
        <v>44275</v>
      </c>
      <c r="B1172">
        <v>1307403</v>
      </c>
      <c r="C1172">
        <v>43</v>
      </c>
      <c r="D1172">
        <v>768908</v>
      </c>
      <c r="E1172">
        <v>58</v>
      </c>
      <c r="F1172">
        <v>41743</v>
      </c>
      <c r="G1172">
        <v>39</v>
      </c>
      <c r="H1172">
        <v>33068</v>
      </c>
      <c r="I1172">
        <v>24</v>
      </c>
      <c r="J1172">
        <v>12558</v>
      </c>
      <c r="K1172">
        <v>74</v>
      </c>
      <c r="L1172">
        <v>787777</v>
      </c>
      <c r="M1172">
        <v>90</v>
      </c>
      <c r="N1172">
        <v>0</v>
      </c>
      <c r="O1172">
        <v>0</v>
      </c>
      <c r="P1172" t="s">
        <v>26</v>
      </c>
      <c r="Q1172" t="str">
        <f>_xlfn.IFS(OR(MTA_Daily_Ridership[[#This Row],[Day Name]]="Saturday",MTA_Daily_Ridership[[#This Row],[Day Name]]="Sunday"),"Weekend",TRUE,"Weekday")</f>
        <v>Weekend</v>
      </c>
      <c r="R11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2951457</v>
      </c>
      <c r="S1172" s="9">
        <f>(MTA_Daily_Ridership[[#This Row],[Subways: % of Comparable Pre-Pandemic Day]]-100)/100</f>
        <v>-0.56999999999999995</v>
      </c>
      <c r="T1172">
        <f>MTA_Daily_Ridership[[#This Row],[Subways: Total Estimated Ridership]]/MTA_Daily_Ridership[[#This Row],[Bridges and Tunnels: Total Traffic]]</f>
        <v>1.6596105242981198</v>
      </c>
    </row>
    <row r="1173" spans="1:20" x14ac:dyDescent="0.25">
      <c r="A1173" s="1">
        <v>44276</v>
      </c>
      <c r="B1173">
        <v>1013386</v>
      </c>
      <c r="C1173">
        <v>44</v>
      </c>
      <c r="D1173">
        <v>579358</v>
      </c>
      <c r="E1173">
        <v>58</v>
      </c>
      <c r="F1173">
        <v>34693</v>
      </c>
      <c r="G1173">
        <v>40</v>
      </c>
      <c r="H1173">
        <v>26380</v>
      </c>
      <c r="I1173">
        <v>28</v>
      </c>
      <c r="J1173">
        <v>10358</v>
      </c>
      <c r="K1173">
        <v>59</v>
      </c>
      <c r="L1173">
        <v>735673</v>
      </c>
      <c r="M1173">
        <v>91</v>
      </c>
      <c r="N1173">
        <v>0</v>
      </c>
      <c r="O1173">
        <v>0</v>
      </c>
      <c r="P1173" t="s">
        <v>27</v>
      </c>
      <c r="Q1173" t="str">
        <f>_xlfn.IFS(OR(MTA_Daily_Ridership[[#This Row],[Day Name]]="Saturday",MTA_Daily_Ridership[[#This Row],[Day Name]]="Sunday"),"Weekend",TRUE,"Weekday")</f>
        <v>Weekend</v>
      </c>
      <c r="R11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2399848</v>
      </c>
      <c r="S1173" s="9">
        <f>(MTA_Daily_Ridership[[#This Row],[Subways: % of Comparable Pre-Pandemic Day]]-100)/100</f>
        <v>-0.56000000000000005</v>
      </c>
      <c r="T1173">
        <f>MTA_Daily_Ridership[[#This Row],[Subways: Total Estimated Ridership]]/MTA_Daily_Ridership[[#This Row],[Bridges and Tunnels: Total Traffic]]</f>
        <v>1.3774951642917437</v>
      </c>
    </row>
    <row r="1174" spans="1:20" x14ac:dyDescent="0.25">
      <c r="A1174" s="1">
        <v>44277</v>
      </c>
      <c r="B1174">
        <v>1801438</v>
      </c>
      <c r="C1174">
        <v>32</v>
      </c>
      <c r="D1174">
        <v>1095241</v>
      </c>
      <c r="E1174">
        <v>49</v>
      </c>
      <c r="F1174">
        <v>84171</v>
      </c>
      <c r="G1174">
        <v>27</v>
      </c>
      <c r="H1174">
        <v>43281</v>
      </c>
      <c r="I1174">
        <v>16</v>
      </c>
      <c r="J1174">
        <v>20427</v>
      </c>
      <c r="K1174">
        <v>69</v>
      </c>
      <c r="L1174">
        <v>788542</v>
      </c>
      <c r="M1174">
        <v>86</v>
      </c>
      <c r="N1174">
        <v>3646</v>
      </c>
      <c r="O1174">
        <v>23</v>
      </c>
      <c r="P1174" t="s">
        <v>25</v>
      </c>
      <c r="Q1174" t="str">
        <f>_xlfn.IFS(OR(MTA_Daily_Ridership[[#This Row],[Day Name]]="Saturday",MTA_Daily_Ridership[[#This Row],[Day Name]]="Sunday"),"Weekend",TRUE,"Weekday")</f>
        <v>Weekday</v>
      </c>
      <c r="R11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3836746</v>
      </c>
      <c r="S1174" s="9">
        <f>(MTA_Daily_Ridership[[#This Row],[Subways: % of Comparable Pre-Pandemic Day]]-100)/100</f>
        <v>-0.68</v>
      </c>
      <c r="T1174">
        <f>MTA_Daily_Ridership[[#This Row],[Subways: Total Estimated Ridership]]/MTA_Daily_Ridership[[#This Row],[Bridges and Tunnels: Total Traffic]]</f>
        <v>2.2845175019212673</v>
      </c>
    </row>
    <row r="1175" spans="1:20" x14ac:dyDescent="0.25">
      <c r="A1175" s="1">
        <v>44278</v>
      </c>
      <c r="B1175">
        <v>1879574</v>
      </c>
      <c r="C1175">
        <v>34</v>
      </c>
      <c r="D1175">
        <v>1133504</v>
      </c>
      <c r="E1175">
        <v>51</v>
      </c>
      <c r="F1175">
        <v>83106</v>
      </c>
      <c r="G1175">
        <v>27</v>
      </c>
      <c r="H1175">
        <v>41654</v>
      </c>
      <c r="I1175">
        <v>15</v>
      </c>
      <c r="J1175">
        <v>21590</v>
      </c>
      <c r="K1175">
        <v>73</v>
      </c>
      <c r="L1175">
        <v>810243</v>
      </c>
      <c r="M1175">
        <v>88</v>
      </c>
      <c r="N1175">
        <v>3727</v>
      </c>
      <c r="O1175">
        <v>23</v>
      </c>
      <c r="P1175" t="s">
        <v>23</v>
      </c>
      <c r="Q1175" t="str">
        <f>_xlfn.IFS(OR(MTA_Daily_Ridership[[#This Row],[Day Name]]="Saturday",MTA_Daily_Ridership[[#This Row],[Day Name]]="Sunday"),"Weekend",TRUE,"Weekday")</f>
        <v>Weekday</v>
      </c>
      <c r="R11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3973398</v>
      </c>
      <c r="S1175" s="9">
        <f>(MTA_Daily_Ridership[[#This Row],[Subways: % of Comparable Pre-Pandemic Day]]-100)/100</f>
        <v>-0.66</v>
      </c>
      <c r="T1175">
        <f>MTA_Daily_Ridership[[#This Row],[Subways: Total Estimated Ridership]]/MTA_Daily_Ridership[[#This Row],[Bridges and Tunnels: Total Traffic]]</f>
        <v>2.3197657986554652</v>
      </c>
    </row>
    <row r="1176" spans="1:20" x14ac:dyDescent="0.25">
      <c r="A1176" s="1">
        <v>44279</v>
      </c>
      <c r="B1176">
        <v>1828084</v>
      </c>
      <c r="C1176">
        <v>33</v>
      </c>
      <c r="D1176">
        <v>1075968</v>
      </c>
      <c r="E1176">
        <v>48</v>
      </c>
      <c r="F1176">
        <v>79590</v>
      </c>
      <c r="G1176">
        <v>25</v>
      </c>
      <c r="H1176">
        <v>40301</v>
      </c>
      <c r="I1176">
        <v>15</v>
      </c>
      <c r="J1176">
        <v>21651</v>
      </c>
      <c r="K1176">
        <v>73</v>
      </c>
      <c r="L1176">
        <v>794315</v>
      </c>
      <c r="M1176">
        <v>86</v>
      </c>
      <c r="N1176">
        <v>3578</v>
      </c>
      <c r="O1176">
        <v>22</v>
      </c>
      <c r="P1176" t="s">
        <v>21</v>
      </c>
      <c r="Q1176" t="str">
        <f>_xlfn.IFS(OR(MTA_Daily_Ridership[[#This Row],[Day Name]]="Saturday",MTA_Daily_Ridership[[#This Row],[Day Name]]="Sunday"),"Weekend",TRUE,"Weekday")</f>
        <v>Weekday</v>
      </c>
      <c r="R11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3843487</v>
      </c>
      <c r="S1176" s="9">
        <f>(MTA_Daily_Ridership[[#This Row],[Subways: % of Comparable Pre-Pandemic Day]]-100)/100</f>
        <v>-0.67</v>
      </c>
      <c r="T1176">
        <f>MTA_Daily_Ridership[[#This Row],[Subways: Total Estimated Ridership]]/MTA_Daily_Ridership[[#This Row],[Bridges and Tunnels: Total Traffic]]</f>
        <v>2.301459748336617</v>
      </c>
    </row>
    <row r="1177" spans="1:20" x14ac:dyDescent="0.25">
      <c r="A1177" s="1">
        <v>44280</v>
      </c>
      <c r="B1177">
        <v>1925768</v>
      </c>
      <c r="C1177">
        <v>35</v>
      </c>
      <c r="D1177">
        <v>1127964</v>
      </c>
      <c r="E1177">
        <v>50</v>
      </c>
      <c r="F1177">
        <v>83556</v>
      </c>
      <c r="G1177">
        <v>27</v>
      </c>
      <c r="H1177">
        <v>44105</v>
      </c>
      <c r="I1177">
        <v>16</v>
      </c>
      <c r="J1177">
        <v>21763</v>
      </c>
      <c r="K1177">
        <v>73</v>
      </c>
      <c r="L1177">
        <v>847633</v>
      </c>
      <c r="M1177">
        <v>92</v>
      </c>
      <c r="N1177">
        <v>3747</v>
      </c>
      <c r="O1177">
        <v>23</v>
      </c>
      <c r="P1177" t="s">
        <v>22</v>
      </c>
      <c r="Q1177" t="str">
        <f>_xlfn.IFS(OR(MTA_Daily_Ridership[[#This Row],[Day Name]]="Saturday",MTA_Daily_Ridership[[#This Row],[Day Name]]="Sunday"),"Weekend",TRUE,"Weekday")</f>
        <v>Weekday</v>
      </c>
      <c r="R11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4054536</v>
      </c>
      <c r="S1177" s="9">
        <f>(MTA_Daily_Ridership[[#This Row],[Subways: % of Comparable Pre-Pandemic Day]]-100)/100</f>
        <v>-0.65</v>
      </c>
      <c r="T1177">
        <f>MTA_Daily_Ridership[[#This Row],[Subways: Total Estimated Ridership]]/MTA_Daily_Ridership[[#This Row],[Bridges and Tunnels: Total Traffic]]</f>
        <v>2.2719360855464572</v>
      </c>
    </row>
    <row r="1178" spans="1:20" x14ac:dyDescent="0.25">
      <c r="A1178" s="1">
        <v>44281</v>
      </c>
      <c r="B1178">
        <v>1938246</v>
      </c>
      <c r="C1178">
        <v>35</v>
      </c>
      <c r="D1178">
        <v>1091753</v>
      </c>
      <c r="E1178">
        <v>49</v>
      </c>
      <c r="F1178">
        <v>84436</v>
      </c>
      <c r="G1178">
        <v>27</v>
      </c>
      <c r="H1178">
        <v>49529</v>
      </c>
      <c r="I1178">
        <v>18</v>
      </c>
      <c r="J1178">
        <v>20805</v>
      </c>
      <c r="K1178">
        <v>70</v>
      </c>
      <c r="L1178">
        <v>865970</v>
      </c>
      <c r="M1178">
        <v>94</v>
      </c>
      <c r="N1178">
        <v>3536</v>
      </c>
      <c r="O1178">
        <v>22</v>
      </c>
      <c r="P1178" t="s">
        <v>24</v>
      </c>
      <c r="Q1178" t="str">
        <f>_xlfn.IFS(OR(MTA_Daily_Ridership[[#This Row],[Day Name]]="Saturday",MTA_Daily_Ridership[[#This Row],[Day Name]]="Sunday"),"Weekend",TRUE,"Weekday")</f>
        <v>Weekday</v>
      </c>
      <c r="R11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4054275</v>
      </c>
      <c r="S1178" s="9">
        <f>(MTA_Daily_Ridership[[#This Row],[Subways: % of Comparable Pre-Pandemic Day]]-100)/100</f>
        <v>-0.65</v>
      </c>
      <c r="T1178">
        <f>MTA_Daily_Ridership[[#This Row],[Subways: Total Estimated Ridership]]/MTA_Daily_Ridership[[#This Row],[Bridges and Tunnels: Total Traffic]]</f>
        <v>2.238236890423456</v>
      </c>
    </row>
    <row r="1179" spans="1:20" x14ac:dyDescent="0.25">
      <c r="A1179" s="1">
        <v>44283</v>
      </c>
      <c r="B1179">
        <v>807247</v>
      </c>
      <c r="C1179">
        <v>35</v>
      </c>
      <c r="D1179">
        <v>459949</v>
      </c>
      <c r="E1179">
        <v>46</v>
      </c>
      <c r="F1179">
        <v>28347</v>
      </c>
      <c r="G1179">
        <v>33</v>
      </c>
      <c r="H1179">
        <v>21000</v>
      </c>
      <c r="I1179">
        <v>22</v>
      </c>
      <c r="J1179">
        <v>9104</v>
      </c>
      <c r="K1179">
        <v>52</v>
      </c>
      <c r="L1179">
        <v>601860</v>
      </c>
      <c r="M1179">
        <v>75</v>
      </c>
      <c r="N1179">
        <v>0</v>
      </c>
      <c r="O1179">
        <v>0</v>
      </c>
      <c r="P1179" t="s">
        <v>27</v>
      </c>
      <c r="Q1179" t="str">
        <f>_xlfn.IFS(OR(MTA_Daily_Ridership[[#This Row],[Day Name]]="Saturday",MTA_Daily_Ridership[[#This Row],[Day Name]]="Sunday"),"Weekend",TRUE,"Weekday")</f>
        <v>Weekend</v>
      </c>
      <c r="R11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1927507</v>
      </c>
      <c r="S1179" s="9">
        <f>(MTA_Daily_Ridership[[#This Row],[Subways: % of Comparable Pre-Pandemic Day]]-100)/100</f>
        <v>-0.65</v>
      </c>
      <c r="T1179">
        <f>MTA_Daily_Ridership[[#This Row],[Subways: Total Estimated Ridership]]/MTA_Daily_Ridership[[#This Row],[Bridges and Tunnels: Total Traffic]]</f>
        <v>1.3412537799488253</v>
      </c>
    </row>
    <row r="1180" spans="1:20" x14ac:dyDescent="0.25">
      <c r="A1180" s="1">
        <v>44284</v>
      </c>
      <c r="B1180">
        <v>1742162</v>
      </c>
      <c r="C1180">
        <v>31</v>
      </c>
      <c r="D1180">
        <v>1002597</v>
      </c>
      <c r="E1180">
        <v>45</v>
      </c>
      <c r="F1180">
        <v>86467</v>
      </c>
      <c r="G1180">
        <v>28</v>
      </c>
      <c r="H1180">
        <v>44240</v>
      </c>
      <c r="I1180">
        <v>16</v>
      </c>
      <c r="J1180">
        <v>18543</v>
      </c>
      <c r="K1180">
        <v>62</v>
      </c>
      <c r="L1180">
        <v>763647</v>
      </c>
      <c r="M1180">
        <v>83</v>
      </c>
      <c r="N1180">
        <v>3378</v>
      </c>
      <c r="O1180">
        <v>21</v>
      </c>
      <c r="P1180" t="s">
        <v>25</v>
      </c>
      <c r="Q1180" t="str">
        <f>_xlfn.IFS(OR(MTA_Daily_Ridership[[#This Row],[Day Name]]="Saturday",MTA_Daily_Ridership[[#This Row],[Day Name]]="Sunday"),"Weekend",TRUE,"Weekday")</f>
        <v>Weekday</v>
      </c>
      <c r="R11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3661034</v>
      </c>
      <c r="S1180" s="9">
        <f>(MTA_Daily_Ridership[[#This Row],[Subways: % of Comparable Pre-Pandemic Day]]-100)/100</f>
        <v>-0.69</v>
      </c>
      <c r="T1180">
        <f>MTA_Daily_Ridership[[#This Row],[Subways: Total Estimated Ridership]]/MTA_Daily_Ridership[[#This Row],[Bridges and Tunnels: Total Traffic]]</f>
        <v>2.2813708428108801</v>
      </c>
    </row>
    <row r="1181" spans="1:20" x14ac:dyDescent="0.25">
      <c r="A1181" s="1">
        <v>44285</v>
      </c>
      <c r="B1181">
        <v>1881537</v>
      </c>
      <c r="C1181">
        <v>34</v>
      </c>
      <c r="D1181">
        <v>1079381</v>
      </c>
      <c r="E1181">
        <v>48</v>
      </c>
      <c r="F1181">
        <v>91258</v>
      </c>
      <c r="G1181">
        <v>29</v>
      </c>
      <c r="H1181">
        <v>46574</v>
      </c>
      <c r="I1181">
        <v>17</v>
      </c>
      <c r="J1181">
        <v>21019</v>
      </c>
      <c r="K1181">
        <v>71</v>
      </c>
      <c r="L1181">
        <v>842154</v>
      </c>
      <c r="M1181">
        <v>91</v>
      </c>
      <c r="N1181">
        <v>3806</v>
      </c>
      <c r="O1181">
        <v>24</v>
      </c>
      <c r="P1181" t="s">
        <v>23</v>
      </c>
      <c r="Q1181" t="str">
        <f>_xlfn.IFS(OR(MTA_Daily_Ridership[[#This Row],[Day Name]]="Saturday",MTA_Daily_Ridership[[#This Row],[Day Name]]="Sunday"),"Weekend",TRUE,"Weekday")</f>
        <v>Weekday</v>
      </c>
      <c r="R11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3965729</v>
      </c>
      <c r="S1181" s="9">
        <f>(MTA_Daily_Ridership[[#This Row],[Subways: % of Comparable Pre-Pandemic Day]]-100)/100</f>
        <v>-0.66</v>
      </c>
      <c r="T1181">
        <f>MTA_Daily_Ridership[[#This Row],[Subways: Total Estimated Ridership]]/MTA_Daily_Ridership[[#This Row],[Bridges and Tunnels: Total Traffic]]</f>
        <v>2.2341958834132476</v>
      </c>
    </row>
    <row r="1182" spans="1:20" x14ac:dyDescent="0.25">
      <c r="A1182" s="1">
        <v>44286</v>
      </c>
      <c r="B1182">
        <v>1808546</v>
      </c>
      <c r="C1182">
        <v>32</v>
      </c>
      <c r="D1182">
        <v>995873</v>
      </c>
      <c r="E1182">
        <v>44</v>
      </c>
      <c r="F1182">
        <v>84850</v>
      </c>
      <c r="G1182">
        <v>27</v>
      </c>
      <c r="H1182">
        <v>43954</v>
      </c>
      <c r="I1182">
        <v>16</v>
      </c>
      <c r="J1182">
        <v>20374</v>
      </c>
      <c r="K1182">
        <v>69</v>
      </c>
      <c r="L1182">
        <v>833052</v>
      </c>
      <c r="M1182">
        <v>90</v>
      </c>
      <c r="N1182">
        <v>3526</v>
      </c>
      <c r="O1182">
        <v>22</v>
      </c>
      <c r="P1182" t="s">
        <v>21</v>
      </c>
      <c r="Q1182" t="str">
        <f>_xlfn.IFS(OR(MTA_Daily_Ridership[[#This Row],[Day Name]]="Saturday",MTA_Daily_Ridership[[#This Row],[Day Name]]="Sunday"),"Weekend",TRUE,"Weekday")</f>
        <v>Weekday</v>
      </c>
      <c r="R11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3790175</v>
      </c>
      <c r="S1182" s="9">
        <f>(MTA_Daily_Ridership[[#This Row],[Subways: % of Comparable Pre-Pandemic Day]]-100)/100</f>
        <v>-0.68</v>
      </c>
      <c r="T1182">
        <f>MTA_Daily_Ridership[[#This Row],[Subways: Total Estimated Ridership]]/MTA_Daily_Ridership[[#This Row],[Bridges and Tunnels: Total Traffic]]</f>
        <v>2.1709881255911996</v>
      </c>
    </row>
    <row r="1183" spans="1:20" x14ac:dyDescent="0.25">
      <c r="A1183" s="1">
        <v>44287</v>
      </c>
      <c r="B1183">
        <v>1841815</v>
      </c>
      <c r="C1183">
        <v>33</v>
      </c>
      <c r="D1183">
        <v>1030209</v>
      </c>
      <c r="E1183">
        <v>47</v>
      </c>
      <c r="F1183">
        <v>77285</v>
      </c>
      <c r="G1183">
        <v>25</v>
      </c>
      <c r="H1183">
        <v>38466</v>
      </c>
      <c r="I1183">
        <v>13</v>
      </c>
      <c r="J1183">
        <v>20490</v>
      </c>
      <c r="K1183">
        <v>71</v>
      </c>
      <c r="L1183">
        <v>856466</v>
      </c>
      <c r="M1183">
        <v>91</v>
      </c>
      <c r="N1183">
        <v>3434</v>
      </c>
      <c r="O1183">
        <v>21</v>
      </c>
      <c r="P1183" t="s">
        <v>22</v>
      </c>
      <c r="Q1183" t="str">
        <f>_xlfn.IFS(OR(MTA_Daily_Ridership[[#This Row],[Day Name]]="Saturday",MTA_Daily_Ridership[[#This Row],[Day Name]]="Sunday"),"Weekend",TRUE,"Weekday")</f>
        <v>Weekday</v>
      </c>
      <c r="R11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3868165</v>
      </c>
      <c r="S1183" s="9">
        <f>(MTA_Daily_Ridership[[#This Row],[Subways: % of Comparable Pre-Pandemic Day]]-100)/100</f>
        <v>-0.67</v>
      </c>
      <c r="T1183">
        <f>MTA_Daily_Ridership[[#This Row],[Subways: Total Estimated Ridership]]/MTA_Daily_Ridership[[#This Row],[Bridges and Tunnels: Total Traffic]]</f>
        <v>2.1504823308806187</v>
      </c>
    </row>
    <row r="1184" spans="1:20" x14ac:dyDescent="0.25">
      <c r="A1184" s="1">
        <v>44288</v>
      </c>
      <c r="B1184">
        <v>1757698</v>
      </c>
      <c r="C1184">
        <v>32</v>
      </c>
      <c r="D1184">
        <v>958085</v>
      </c>
      <c r="E1184">
        <v>44</v>
      </c>
      <c r="F1184">
        <v>79770</v>
      </c>
      <c r="G1184">
        <v>26</v>
      </c>
      <c r="H1184">
        <v>49308</v>
      </c>
      <c r="I1184">
        <v>17</v>
      </c>
      <c r="J1184">
        <v>18839</v>
      </c>
      <c r="K1184">
        <v>65</v>
      </c>
      <c r="L1184">
        <v>845252</v>
      </c>
      <c r="M1184">
        <v>90</v>
      </c>
      <c r="N1184">
        <v>3070</v>
      </c>
      <c r="O1184">
        <v>19</v>
      </c>
      <c r="P1184" t="s">
        <v>24</v>
      </c>
      <c r="Q1184" t="str">
        <f>_xlfn.IFS(OR(MTA_Daily_Ridership[[#This Row],[Day Name]]="Saturday",MTA_Daily_Ridership[[#This Row],[Day Name]]="Sunday"),"Weekend",TRUE,"Weekday")</f>
        <v>Weekday</v>
      </c>
      <c r="R11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3712022</v>
      </c>
      <c r="S1184" s="9">
        <f>(MTA_Daily_Ridership[[#This Row],[Subways: % of Comparable Pre-Pandemic Day]]-100)/100</f>
        <v>-0.68</v>
      </c>
      <c r="T1184">
        <f>MTA_Daily_Ridership[[#This Row],[Subways: Total Estimated Ridership]]/MTA_Daily_Ridership[[#This Row],[Bridges and Tunnels: Total Traffic]]</f>
        <v>2.0794958189983577</v>
      </c>
    </row>
    <row r="1185" spans="1:20" x14ac:dyDescent="0.25">
      <c r="A1185" s="1">
        <v>44289</v>
      </c>
      <c r="B1185">
        <v>1318461</v>
      </c>
      <c r="C1185">
        <v>42</v>
      </c>
      <c r="D1185">
        <v>750682</v>
      </c>
      <c r="E1185">
        <v>56</v>
      </c>
      <c r="F1185">
        <v>47662</v>
      </c>
      <c r="G1185">
        <v>42</v>
      </c>
      <c r="H1185">
        <v>37706</v>
      </c>
      <c r="I1185">
        <v>25</v>
      </c>
      <c r="J1185">
        <v>12735</v>
      </c>
      <c r="K1185">
        <v>76</v>
      </c>
      <c r="L1185">
        <v>779701</v>
      </c>
      <c r="M1185">
        <v>85</v>
      </c>
      <c r="N1185">
        <v>1503</v>
      </c>
      <c r="O1185">
        <v>29</v>
      </c>
      <c r="P1185" t="s">
        <v>26</v>
      </c>
      <c r="Q1185" t="str">
        <f>_xlfn.IFS(OR(MTA_Daily_Ridership[[#This Row],[Day Name]]="Saturday",MTA_Daily_Ridership[[#This Row],[Day Name]]="Sunday"),"Weekend",TRUE,"Weekday")</f>
        <v>Weekend</v>
      </c>
      <c r="R11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2948450</v>
      </c>
      <c r="S1185" s="9">
        <f>(MTA_Daily_Ridership[[#This Row],[Subways: % of Comparable Pre-Pandemic Day]]-100)/100</f>
        <v>-0.57999999999999996</v>
      </c>
      <c r="T1185">
        <f>MTA_Daily_Ridership[[#This Row],[Subways: Total Estimated Ridership]]/MTA_Daily_Ridership[[#This Row],[Bridges and Tunnels: Total Traffic]]</f>
        <v>1.6909828254677113</v>
      </c>
    </row>
    <row r="1186" spans="1:20" x14ac:dyDescent="0.25">
      <c r="A1186" s="1">
        <v>44290</v>
      </c>
      <c r="B1186">
        <v>950194</v>
      </c>
      <c r="C1186">
        <v>39</v>
      </c>
      <c r="D1186">
        <v>519812</v>
      </c>
      <c r="E1186">
        <v>52</v>
      </c>
      <c r="F1186">
        <v>40868</v>
      </c>
      <c r="G1186">
        <v>45</v>
      </c>
      <c r="H1186">
        <v>30673</v>
      </c>
      <c r="I1186">
        <v>30</v>
      </c>
      <c r="J1186">
        <v>11632</v>
      </c>
      <c r="K1186">
        <v>62</v>
      </c>
      <c r="L1186">
        <v>749910</v>
      </c>
      <c r="M1186">
        <v>87</v>
      </c>
      <c r="N1186">
        <v>1066</v>
      </c>
      <c r="O1186">
        <v>33</v>
      </c>
      <c r="P1186" t="s">
        <v>27</v>
      </c>
      <c r="Q1186" t="str">
        <f>_xlfn.IFS(OR(MTA_Daily_Ridership[[#This Row],[Day Name]]="Saturday",MTA_Daily_Ridership[[#This Row],[Day Name]]="Sunday"),"Weekend",TRUE,"Weekday")</f>
        <v>Weekend</v>
      </c>
      <c r="R11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2304155</v>
      </c>
      <c r="S1186" s="9">
        <f>(MTA_Daily_Ridership[[#This Row],[Subways: % of Comparable Pre-Pandemic Day]]-100)/100</f>
        <v>-0.61</v>
      </c>
      <c r="T1186">
        <f>MTA_Daily_Ridership[[#This Row],[Subways: Total Estimated Ridership]]/MTA_Daily_Ridership[[#This Row],[Bridges and Tunnels: Total Traffic]]</f>
        <v>1.2670773826192476</v>
      </c>
    </row>
    <row r="1187" spans="1:20" x14ac:dyDescent="0.25">
      <c r="A1187" s="1">
        <v>44291</v>
      </c>
      <c r="B1187">
        <v>1818703</v>
      </c>
      <c r="C1187">
        <v>33</v>
      </c>
      <c r="D1187">
        <v>1088750</v>
      </c>
      <c r="E1187">
        <v>50</v>
      </c>
      <c r="F1187">
        <v>87048</v>
      </c>
      <c r="G1187">
        <v>28</v>
      </c>
      <c r="H1187">
        <v>46156</v>
      </c>
      <c r="I1187">
        <v>16</v>
      </c>
      <c r="J1187">
        <v>19970</v>
      </c>
      <c r="K1187">
        <v>69</v>
      </c>
      <c r="L1187">
        <v>832239</v>
      </c>
      <c r="M1187">
        <v>88</v>
      </c>
      <c r="N1187">
        <v>3431</v>
      </c>
      <c r="O1187">
        <v>21</v>
      </c>
      <c r="P1187" t="s">
        <v>25</v>
      </c>
      <c r="Q1187" t="str">
        <f>_xlfn.IFS(OR(MTA_Daily_Ridership[[#This Row],[Day Name]]="Saturday",MTA_Daily_Ridership[[#This Row],[Day Name]]="Sunday"),"Weekend",TRUE,"Weekday")</f>
        <v>Weekday</v>
      </c>
      <c r="R11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3896297</v>
      </c>
      <c r="S1187" s="9">
        <f>(MTA_Daily_Ridership[[#This Row],[Subways: % of Comparable Pre-Pandemic Day]]-100)/100</f>
        <v>-0.67</v>
      </c>
      <c r="T1187">
        <f>MTA_Daily_Ridership[[#This Row],[Subways: Total Estimated Ridership]]/MTA_Daily_Ridership[[#This Row],[Bridges and Tunnels: Total Traffic]]</f>
        <v>2.1853133534958107</v>
      </c>
    </row>
    <row r="1188" spans="1:20" x14ac:dyDescent="0.25">
      <c r="A1188" s="1">
        <v>44292</v>
      </c>
      <c r="B1188">
        <v>1942198</v>
      </c>
      <c r="C1188">
        <v>35</v>
      </c>
      <c r="D1188">
        <v>1155101</v>
      </c>
      <c r="E1188">
        <v>53</v>
      </c>
      <c r="F1188">
        <v>85757</v>
      </c>
      <c r="G1188">
        <v>28</v>
      </c>
      <c r="H1188">
        <v>45178</v>
      </c>
      <c r="I1188">
        <v>16</v>
      </c>
      <c r="J1188">
        <v>21695</v>
      </c>
      <c r="K1188">
        <v>75</v>
      </c>
      <c r="L1188">
        <v>840351</v>
      </c>
      <c r="M1188">
        <v>89</v>
      </c>
      <c r="N1188">
        <v>3873</v>
      </c>
      <c r="O1188">
        <v>24</v>
      </c>
      <c r="P1188" t="s">
        <v>23</v>
      </c>
      <c r="Q1188" t="str">
        <f>_xlfn.IFS(OR(MTA_Daily_Ridership[[#This Row],[Day Name]]="Saturday",MTA_Daily_Ridership[[#This Row],[Day Name]]="Sunday"),"Weekend",TRUE,"Weekday")</f>
        <v>Weekday</v>
      </c>
      <c r="R11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4094153</v>
      </c>
      <c r="S1188" s="9">
        <f>(MTA_Daily_Ridership[[#This Row],[Subways: % of Comparable Pre-Pandemic Day]]-100)/100</f>
        <v>-0.65</v>
      </c>
      <c r="T1188">
        <f>MTA_Daily_Ridership[[#This Row],[Subways: Total Estimated Ridership]]/MTA_Daily_Ridership[[#This Row],[Bridges and Tunnels: Total Traffic]]</f>
        <v>2.3111747353189322</v>
      </c>
    </row>
    <row r="1189" spans="1:20" x14ac:dyDescent="0.25">
      <c r="A1189" s="1">
        <v>44293</v>
      </c>
      <c r="B1189">
        <v>1985370</v>
      </c>
      <c r="C1189">
        <v>36</v>
      </c>
      <c r="D1189">
        <v>1172362</v>
      </c>
      <c r="E1189">
        <v>54</v>
      </c>
      <c r="F1189">
        <v>85479</v>
      </c>
      <c r="G1189">
        <v>28</v>
      </c>
      <c r="H1189">
        <v>45747</v>
      </c>
      <c r="I1189">
        <v>16</v>
      </c>
      <c r="J1189">
        <v>23469</v>
      </c>
      <c r="K1189">
        <v>81</v>
      </c>
      <c r="L1189">
        <v>858593</v>
      </c>
      <c r="M1189">
        <v>91</v>
      </c>
      <c r="N1189">
        <v>3809</v>
      </c>
      <c r="O1189">
        <v>23</v>
      </c>
      <c r="P1189" t="s">
        <v>21</v>
      </c>
      <c r="Q1189" t="str">
        <f>_xlfn.IFS(OR(MTA_Daily_Ridership[[#This Row],[Day Name]]="Saturday",MTA_Daily_Ridership[[#This Row],[Day Name]]="Sunday"),"Weekend",TRUE,"Weekday")</f>
        <v>Weekday</v>
      </c>
      <c r="R11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4174829</v>
      </c>
      <c r="S1189" s="9">
        <f>(MTA_Daily_Ridership[[#This Row],[Subways: % of Comparable Pre-Pandemic Day]]-100)/100</f>
        <v>-0.64</v>
      </c>
      <c r="T1189">
        <f>MTA_Daily_Ridership[[#This Row],[Subways: Total Estimated Ridership]]/MTA_Daily_Ridership[[#This Row],[Bridges and Tunnels: Total Traffic]]</f>
        <v>2.3123528843118915</v>
      </c>
    </row>
    <row r="1190" spans="1:20" x14ac:dyDescent="0.25">
      <c r="A1190" s="1">
        <v>44294</v>
      </c>
      <c r="B1190">
        <v>2013413</v>
      </c>
      <c r="C1190">
        <v>36</v>
      </c>
      <c r="D1190">
        <v>1177833</v>
      </c>
      <c r="E1190">
        <v>54</v>
      </c>
      <c r="F1190">
        <v>86715</v>
      </c>
      <c r="G1190">
        <v>28</v>
      </c>
      <c r="H1190">
        <v>47059</v>
      </c>
      <c r="I1190">
        <v>16</v>
      </c>
      <c r="J1190">
        <v>22579</v>
      </c>
      <c r="K1190">
        <v>78</v>
      </c>
      <c r="L1190">
        <v>877834</v>
      </c>
      <c r="M1190">
        <v>93</v>
      </c>
      <c r="N1190">
        <v>3893</v>
      </c>
      <c r="O1190">
        <v>24</v>
      </c>
      <c r="P1190" t="s">
        <v>22</v>
      </c>
      <c r="Q1190" t="str">
        <f>_xlfn.IFS(OR(MTA_Daily_Ridership[[#This Row],[Day Name]]="Saturday",MTA_Daily_Ridership[[#This Row],[Day Name]]="Sunday"),"Weekend",TRUE,"Weekday")</f>
        <v>Weekday</v>
      </c>
      <c r="R11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4229326</v>
      </c>
      <c r="S1190" s="9">
        <f>(MTA_Daily_Ridership[[#This Row],[Subways: % of Comparable Pre-Pandemic Day]]-100)/100</f>
        <v>-0.64</v>
      </c>
      <c r="T1190">
        <f>MTA_Daily_Ridership[[#This Row],[Subways: Total Estimated Ridership]]/MTA_Daily_Ridership[[#This Row],[Bridges and Tunnels: Total Traffic]]</f>
        <v>2.2936147380939906</v>
      </c>
    </row>
    <row r="1191" spans="1:20" x14ac:dyDescent="0.25">
      <c r="A1191" s="1">
        <v>44295</v>
      </c>
      <c r="B1191">
        <v>2026724</v>
      </c>
      <c r="C1191">
        <v>36</v>
      </c>
      <c r="D1191">
        <v>1144311</v>
      </c>
      <c r="E1191">
        <v>52</v>
      </c>
      <c r="F1191">
        <v>87051</v>
      </c>
      <c r="G1191">
        <v>28</v>
      </c>
      <c r="H1191">
        <v>52445</v>
      </c>
      <c r="I1191">
        <v>18</v>
      </c>
      <c r="J1191">
        <v>21978</v>
      </c>
      <c r="K1191">
        <v>76</v>
      </c>
      <c r="L1191">
        <v>895229</v>
      </c>
      <c r="M1191">
        <v>95</v>
      </c>
      <c r="N1191">
        <v>3686</v>
      </c>
      <c r="O1191">
        <v>23</v>
      </c>
      <c r="P1191" t="s">
        <v>24</v>
      </c>
      <c r="Q1191" t="str">
        <f>_xlfn.IFS(OR(MTA_Daily_Ridership[[#This Row],[Day Name]]="Saturday",MTA_Daily_Ridership[[#This Row],[Day Name]]="Sunday"),"Weekend",TRUE,"Weekday")</f>
        <v>Weekday</v>
      </c>
      <c r="R11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4231424</v>
      </c>
      <c r="S1191" s="9">
        <f>(MTA_Daily_Ridership[[#This Row],[Subways: % of Comparable Pre-Pandemic Day]]-100)/100</f>
        <v>-0.64</v>
      </c>
      <c r="T1191">
        <f>MTA_Daily_Ridership[[#This Row],[Subways: Total Estimated Ridership]]/MTA_Daily_Ridership[[#This Row],[Bridges and Tunnels: Total Traffic]]</f>
        <v>2.2639168302188604</v>
      </c>
    </row>
    <row r="1192" spans="1:20" x14ac:dyDescent="0.25">
      <c r="A1192" s="1">
        <v>44297</v>
      </c>
      <c r="B1192">
        <v>899646</v>
      </c>
      <c r="C1192">
        <v>37</v>
      </c>
      <c r="D1192">
        <v>504407</v>
      </c>
      <c r="E1192">
        <v>51</v>
      </c>
      <c r="F1192">
        <v>32034</v>
      </c>
      <c r="G1192">
        <v>35</v>
      </c>
      <c r="H1192">
        <v>22933</v>
      </c>
      <c r="I1192">
        <v>22</v>
      </c>
      <c r="J1192">
        <v>9742</v>
      </c>
      <c r="K1192">
        <v>52</v>
      </c>
      <c r="L1192">
        <v>666435</v>
      </c>
      <c r="M1192">
        <v>77</v>
      </c>
      <c r="N1192">
        <v>1020</v>
      </c>
      <c r="O1192">
        <v>31</v>
      </c>
      <c r="P1192" t="s">
        <v>27</v>
      </c>
      <c r="Q1192" t="str">
        <f>_xlfn.IFS(OR(MTA_Daily_Ridership[[#This Row],[Day Name]]="Saturday",MTA_Daily_Ridership[[#This Row],[Day Name]]="Sunday"),"Weekend",TRUE,"Weekday")</f>
        <v>Weekend</v>
      </c>
      <c r="R11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2136217</v>
      </c>
      <c r="S1192" s="9">
        <f>(MTA_Daily_Ridership[[#This Row],[Subways: % of Comparable Pre-Pandemic Day]]-100)/100</f>
        <v>-0.63</v>
      </c>
      <c r="T1192">
        <f>MTA_Daily_Ridership[[#This Row],[Subways: Total Estimated Ridership]]/MTA_Daily_Ridership[[#This Row],[Bridges and Tunnels: Total Traffic]]</f>
        <v>1.3499381034909632</v>
      </c>
    </row>
    <row r="1193" spans="1:20" x14ac:dyDescent="0.25">
      <c r="A1193" s="1">
        <v>44298</v>
      </c>
      <c r="B1193">
        <v>1845836</v>
      </c>
      <c r="C1193">
        <v>33</v>
      </c>
      <c r="D1193">
        <v>1087799</v>
      </c>
      <c r="E1193">
        <v>50</v>
      </c>
      <c r="F1193">
        <v>83124</v>
      </c>
      <c r="G1193">
        <v>27</v>
      </c>
      <c r="H1193">
        <v>43563</v>
      </c>
      <c r="I1193">
        <v>15</v>
      </c>
      <c r="J1193">
        <v>21192</v>
      </c>
      <c r="K1193">
        <v>73</v>
      </c>
      <c r="L1193">
        <v>793402</v>
      </c>
      <c r="M1193">
        <v>84</v>
      </c>
      <c r="N1193">
        <v>3418</v>
      </c>
      <c r="O1193">
        <v>21</v>
      </c>
      <c r="P1193" t="s">
        <v>25</v>
      </c>
      <c r="Q1193" t="str">
        <f>_xlfn.IFS(OR(MTA_Daily_Ridership[[#This Row],[Day Name]]="Saturday",MTA_Daily_Ridership[[#This Row],[Day Name]]="Sunday"),"Weekend",TRUE,"Weekday")</f>
        <v>Weekday</v>
      </c>
      <c r="R11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3878334</v>
      </c>
      <c r="S1193" s="9">
        <f>(MTA_Daily_Ridership[[#This Row],[Subways: % of Comparable Pre-Pandemic Day]]-100)/100</f>
        <v>-0.67</v>
      </c>
      <c r="T1193">
        <f>MTA_Daily_Ridership[[#This Row],[Subways: Total Estimated Ridership]]/MTA_Daily_Ridership[[#This Row],[Bridges and Tunnels: Total Traffic]]</f>
        <v>2.3264826657860707</v>
      </c>
    </row>
    <row r="1194" spans="1:20" x14ac:dyDescent="0.25">
      <c r="A1194" s="1">
        <v>44299</v>
      </c>
      <c r="B1194">
        <v>2012153</v>
      </c>
      <c r="C1194">
        <v>36</v>
      </c>
      <c r="D1194">
        <v>1196355</v>
      </c>
      <c r="E1194">
        <v>55</v>
      </c>
      <c r="F1194">
        <v>87182</v>
      </c>
      <c r="G1194">
        <v>28</v>
      </c>
      <c r="H1194">
        <v>46150</v>
      </c>
      <c r="I1194">
        <v>16</v>
      </c>
      <c r="J1194">
        <v>22728</v>
      </c>
      <c r="K1194">
        <v>79</v>
      </c>
      <c r="L1194">
        <v>832482</v>
      </c>
      <c r="M1194">
        <v>88</v>
      </c>
      <c r="N1194">
        <v>3877</v>
      </c>
      <c r="O1194">
        <v>24</v>
      </c>
      <c r="P1194" t="s">
        <v>23</v>
      </c>
      <c r="Q1194" t="str">
        <f>_xlfn.IFS(OR(MTA_Daily_Ridership[[#This Row],[Day Name]]="Saturday",MTA_Daily_Ridership[[#This Row],[Day Name]]="Sunday"),"Weekend",TRUE,"Weekday")</f>
        <v>Weekday</v>
      </c>
      <c r="R11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4200927</v>
      </c>
      <c r="S1194" s="9">
        <f>(MTA_Daily_Ridership[[#This Row],[Subways: % of Comparable Pre-Pandemic Day]]-100)/100</f>
        <v>-0.64</v>
      </c>
      <c r="T1194">
        <f>MTA_Daily_Ridership[[#This Row],[Subways: Total Estimated Ridership]]/MTA_Daily_Ridership[[#This Row],[Bridges and Tunnels: Total Traffic]]</f>
        <v>2.4170528612030049</v>
      </c>
    </row>
    <row r="1195" spans="1:20" x14ac:dyDescent="0.25">
      <c r="A1195" s="1">
        <v>44300</v>
      </c>
      <c r="B1195">
        <v>2018126</v>
      </c>
      <c r="C1195">
        <v>36</v>
      </c>
      <c r="D1195">
        <v>1199954</v>
      </c>
      <c r="E1195">
        <v>55</v>
      </c>
      <c r="F1195">
        <v>86698</v>
      </c>
      <c r="G1195">
        <v>28</v>
      </c>
      <c r="H1195">
        <v>47970</v>
      </c>
      <c r="I1195">
        <v>17</v>
      </c>
      <c r="J1195">
        <v>23462</v>
      </c>
      <c r="K1195">
        <v>81</v>
      </c>
      <c r="L1195">
        <v>852606</v>
      </c>
      <c r="M1195">
        <v>91</v>
      </c>
      <c r="N1195">
        <v>3810</v>
      </c>
      <c r="O1195">
        <v>23</v>
      </c>
      <c r="P1195" t="s">
        <v>21</v>
      </c>
      <c r="Q1195" t="str">
        <f>_xlfn.IFS(OR(MTA_Daily_Ridership[[#This Row],[Day Name]]="Saturday",MTA_Daily_Ridership[[#This Row],[Day Name]]="Sunday"),"Weekend",TRUE,"Weekday")</f>
        <v>Weekday</v>
      </c>
      <c r="R11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4232626</v>
      </c>
      <c r="S1195" s="9">
        <f>(MTA_Daily_Ridership[[#This Row],[Subways: % of Comparable Pre-Pandemic Day]]-100)/100</f>
        <v>-0.64</v>
      </c>
      <c r="T1195">
        <f>MTA_Daily_Ridership[[#This Row],[Subways: Total Estimated Ridership]]/MTA_Daily_Ridership[[#This Row],[Bridges and Tunnels: Total Traffic]]</f>
        <v>2.3670089115019128</v>
      </c>
    </row>
    <row r="1196" spans="1:20" x14ac:dyDescent="0.25">
      <c r="A1196" s="1">
        <v>44301</v>
      </c>
      <c r="B1196">
        <v>1906733</v>
      </c>
      <c r="C1196">
        <v>34</v>
      </c>
      <c r="D1196">
        <v>1083083</v>
      </c>
      <c r="E1196">
        <v>50</v>
      </c>
      <c r="F1196">
        <v>81762</v>
      </c>
      <c r="G1196">
        <v>26</v>
      </c>
      <c r="H1196">
        <v>44175</v>
      </c>
      <c r="I1196">
        <v>15</v>
      </c>
      <c r="J1196">
        <v>21198</v>
      </c>
      <c r="K1196">
        <v>73</v>
      </c>
      <c r="L1196">
        <v>822207</v>
      </c>
      <c r="M1196">
        <v>87</v>
      </c>
      <c r="N1196">
        <v>3593</v>
      </c>
      <c r="O1196">
        <v>22</v>
      </c>
      <c r="P1196" t="s">
        <v>22</v>
      </c>
      <c r="Q1196" t="str">
        <f>_xlfn.IFS(OR(MTA_Daily_Ridership[[#This Row],[Day Name]]="Saturday",MTA_Daily_Ridership[[#This Row],[Day Name]]="Sunday"),"Weekend",TRUE,"Weekday")</f>
        <v>Weekday</v>
      </c>
      <c r="R11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3962751</v>
      </c>
      <c r="S1196" s="9">
        <f>(MTA_Daily_Ridership[[#This Row],[Subways: % of Comparable Pre-Pandemic Day]]-100)/100</f>
        <v>-0.66</v>
      </c>
      <c r="T1196">
        <f>MTA_Daily_Ridership[[#This Row],[Subways: Total Estimated Ridership]]/MTA_Daily_Ridership[[#This Row],[Bridges and Tunnels: Total Traffic]]</f>
        <v>2.3190425282197791</v>
      </c>
    </row>
    <row r="1197" spans="1:20" x14ac:dyDescent="0.25">
      <c r="A1197" s="1">
        <v>44302</v>
      </c>
      <c r="B1197">
        <v>2078856</v>
      </c>
      <c r="C1197">
        <v>37</v>
      </c>
      <c r="D1197">
        <v>1157507</v>
      </c>
      <c r="E1197">
        <v>53</v>
      </c>
      <c r="F1197">
        <v>87190</v>
      </c>
      <c r="G1197">
        <v>28</v>
      </c>
      <c r="H1197">
        <v>54355</v>
      </c>
      <c r="I1197">
        <v>19</v>
      </c>
      <c r="J1197">
        <v>21632</v>
      </c>
      <c r="K1197">
        <v>75</v>
      </c>
      <c r="L1197">
        <v>889711</v>
      </c>
      <c r="M1197">
        <v>95</v>
      </c>
      <c r="N1197">
        <v>3591</v>
      </c>
      <c r="O1197">
        <v>22</v>
      </c>
      <c r="P1197" t="s">
        <v>24</v>
      </c>
      <c r="Q1197" t="str">
        <f>_xlfn.IFS(OR(MTA_Daily_Ridership[[#This Row],[Day Name]]="Saturday",MTA_Daily_Ridership[[#This Row],[Day Name]]="Sunday"),"Weekend",TRUE,"Weekday")</f>
        <v>Weekday</v>
      </c>
      <c r="R11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4292842</v>
      </c>
      <c r="S1197" s="9">
        <f>(MTA_Daily_Ridership[[#This Row],[Subways: % of Comparable Pre-Pandemic Day]]-100)/100</f>
        <v>-0.63</v>
      </c>
      <c r="T1197">
        <f>MTA_Daily_Ridership[[#This Row],[Subways: Total Estimated Ridership]]/MTA_Daily_Ridership[[#This Row],[Bridges and Tunnels: Total Traffic]]</f>
        <v>2.3365519814861231</v>
      </c>
    </row>
    <row r="1198" spans="1:20" x14ac:dyDescent="0.25">
      <c r="A1198" s="1">
        <v>44305</v>
      </c>
      <c r="B1198">
        <v>1911326</v>
      </c>
      <c r="C1198">
        <v>34</v>
      </c>
      <c r="D1198">
        <v>1147977</v>
      </c>
      <c r="E1198">
        <v>53</v>
      </c>
      <c r="F1198">
        <v>87167</v>
      </c>
      <c r="G1198">
        <v>28</v>
      </c>
      <c r="H1198">
        <v>45925</v>
      </c>
      <c r="I1198">
        <v>16</v>
      </c>
      <c r="J1198">
        <v>21274</v>
      </c>
      <c r="K1198">
        <v>74</v>
      </c>
      <c r="L1198">
        <v>816540</v>
      </c>
      <c r="M1198">
        <v>87</v>
      </c>
      <c r="N1198">
        <v>3634</v>
      </c>
      <c r="O1198">
        <v>22</v>
      </c>
      <c r="P1198" t="s">
        <v>25</v>
      </c>
      <c r="Q1198" t="str">
        <f>_xlfn.IFS(OR(MTA_Daily_Ridership[[#This Row],[Day Name]]="Saturday",MTA_Daily_Ridership[[#This Row],[Day Name]]="Sunday"),"Weekend",TRUE,"Weekday")</f>
        <v>Weekday</v>
      </c>
      <c r="R11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4033843</v>
      </c>
      <c r="S1198" s="9">
        <f>(MTA_Daily_Ridership[[#This Row],[Subways: % of Comparable Pre-Pandemic Day]]-100)/100</f>
        <v>-0.66</v>
      </c>
      <c r="T1198">
        <f>MTA_Daily_Ridership[[#This Row],[Subways: Total Estimated Ridership]]/MTA_Daily_Ridership[[#This Row],[Bridges and Tunnels: Total Traffic]]</f>
        <v>2.3407622406740636</v>
      </c>
    </row>
    <row r="1199" spans="1:20" x14ac:dyDescent="0.25">
      <c r="A1199" s="1">
        <v>44306</v>
      </c>
      <c r="B1199">
        <v>2082495</v>
      </c>
      <c r="C1199">
        <v>37</v>
      </c>
      <c r="D1199">
        <v>1223642</v>
      </c>
      <c r="E1199">
        <v>56</v>
      </c>
      <c r="F1199">
        <v>90034</v>
      </c>
      <c r="G1199">
        <v>29</v>
      </c>
      <c r="H1199">
        <v>49100</v>
      </c>
      <c r="I1199">
        <v>17</v>
      </c>
      <c r="J1199">
        <v>23528</v>
      </c>
      <c r="K1199">
        <v>81</v>
      </c>
      <c r="L1199">
        <v>860511</v>
      </c>
      <c r="M1199">
        <v>91</v>
      </c>
      <c r="N1199">
        <v>4135</v>
      </c>
      <c r="O1199">
        <v>25</v>
      </c>
      <c r="P1199" t="s">
        <v>23</v>
      </c>
      <c r="Q1199" t="str">
        <f>_xlfn.IFS(OR(MTA_Daily_Ridership[[#This Row],[Day Name]]="Saturday",MTA_Daily_Ridership[[#This Row],[Day Name]]="Sunday"),"Weekend",TRUE,"Weekday")</f>
        <v>Weekday</v>
      </c>
      <c r="R11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4333445</v>
      </c>
      <c r="S1199" s="9">
        <f>(MTA_Daily_Ridership[[#This Row],[Subways: % of Comparable Pre-Pandemic Day]]-100)/100</f>
        <v>-0.63</v>
      </c>
      <c r="T1199">
        <f>MTA_Daily_Ridership[[#This Row],[Subways: Total Estimated Ridership]]/MTA_Daily_Ridership[[#This Row],[Bridges and Tunnels: Total Traffic]]</f>
        <v>2.4200678434093232</v>
      </c>
    </row>
    <row r="1200" spans="1:20" x14ac:dyDescent="0.25">
      <c r="A1200" s="1">
        <v>44307</v>
      </c>
      <c r="B1200">
        <v>1965922</v>
      </c>
      <c r="C1200">
        <v>35</v>
      </c>
      <c r="D1200">
        <v>1139762</v>
      </c>
      <c r="E1200">
        <v>52</v>
      </c>
      <c r="F1200">
        <v>83533</v>
      </c>
      <c r="G1200">
        <v>27</v>
      </c>
      <c r="H1200">
        <v>45253</v>
      </c>
      <c r="I1200">
        <v>16</v>
      </c>
      <c r="J1200">
        <v>22379</v>
      </c>
      <c r="K1200">
        <v>77</v>
      </c>
      <c r="L1200">
        <v>828447</v>
      </c>
      <c r="M1200">
        <v>88</v>
      </c>
      <c r="N1200">
        <v>3788</v>
      </c>
      <c r="O1200">
        <v>23</v>
      </c>
      <c r="P1200" t="s">
        <v>21</v>
      </c>
      <c r="Q1200" t="str">
        <f>_xlfn.IFS(OR(MTA_Daily_Ridership[[#This Row],[Day Name]]="Saturday",MTA_Daily_Ridership[[#This Row],[Day Name]]="Sunday"),"Weekend",TRUE,"Weekday")</f>
        <v>Weekday</v>
      </c>
      <c r="R12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4089084</v>
      </c>
      <c r="S1200" s="9">
        <f>(MTA_Daily_Ridership[[#This Row],[Subways: % of Comparable Pre-Pandemic Day]]-100)/100</f>
        <v>-0.65</v>
      </c>
      <c r="T1200">
        <f>MTA_Daily_Ridership[[#This Row],[Subways: Total Estimated Ridership]]/MTA_Daily_Ridership[[#This Row],[Bridges and Tunnels: Total Traffic]]</f>
        <v>2.3730208450268999</v>
      </c>
    </row>
    <row r="1201" spans="1:20" x14ac:dyDescent="0.25">
      <c r="A1201" s="1">
        <v>44308</v>
      </c>
      <c r="B1201">
        <v>2040232</v>
      </c>
      <c r="C1201">
        <v>37</v>
      </c>
      <c r="D1201">
        <v>1166357</v>
      </c>
      <c r="E1201">
        <v>53</v>
      </c>
      <c r="F1201">
        <v>86606</v>
      </c>
      <c r="G1201">
        <v>28</v>
      </c>
      <c r="H1201">
        <v>46790</v>
      </c>
      <c r="I1201">
        <v>16</v>
      </c>
      <c r="J1201">
        <v>21832</v>
      </c>
      <c r="K1201">
        <v>75</v>
      </c>
      <c r="L1201">
        <v>871573</v>
      </c>
      <c r="M1201">
        <v>93</v>
      </c>
      <c r="N1201">
        <v>3837</v>
      </c>
      <c r="O1201">
        <v>24</v>
      </c>
      <c r="P1201" t="s">
        <v>22</v>
      </c>
      <c r="Q1201" t="str">
        <f>_xlfn.IFS(OR(MTA_Daily_Ridership[[#This Row],[Day Name]]="Saturday",MTA_Daily_Ridership[[#This Row],[Day Name]]="Sunday"),"Weekend",TRUE,"Weekday")</f>
        <v>Weekday</v>
      </c>
      <c r="R12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4237227</v>
      </c>
      <c r="S1201" s="9">
        <f>(MTA_Daily_Ridership[[#This Row],[Subways: % of Comparable Pre-Pandemic Day]]-100)/100</f>
        <v>-0.63</v>
      </c>
      <c r="T1201">
        <f>MTA_Daily_Ridership[[#This Row],[Subways: Total Estimated Ridership]]/MTA_Daily_Ridership[[#This Row],[Bridges and Tunnels: Total Traffic]]</f>
        <v>2.3408618669922086</v>
      </c>
    </row>
    <row r="1202" spans="1:20" x14ac:dyDescent="0.25">
      <c r="A1202" s="1">
        <v>44309</v>
      </c>
      <c r="B1202">
        <v>2121350</v>
      </c>
      <c r="C1202">
        <v>38</v>
      </c>
      <c r="D1202">
        <v>1184193</v>
      </c>
      <c r="E1202">
        <v>54</v>
      </c>
      <c r="F1202">
        <v>92834</v>
      </c>
      <c r="G1202">
        <v>30</v>
      </c>
      <c r="H1202">
        <v>56155</v>
      </c>
      <c r="I1202">
        <v>20</v>
      </c>
      <c r="J1202">
        <v>22035</v>
      </c>
      <c r="K1202">
        <v>76</v>
      </c>
      <c r="L1202">
        <v>920588</v>
      </c>
      <c r="M1202">
        <v>98</v>
      </c>
      <c r="N1202">
        <v>3737</v>
      </c>
      <c r="O1202">
        <v>23</v>
      </c>
      <c r="P1202" t="s">
        <v>24</v>
      </c>
      <c r="Q1202" t="str">
        <f>_xlfn.IFS(OR(MTA_Daily_Ridership[[#This Row],[Day Name]]="Saturday",MTA_Daily_Ridership[[#This Row],[Day Name]]="Sunday"),"Weekend",TRUE,"Weekday")</f>
        <v>Weekday</v>
      </c>
      <c r="R12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4400892</v>
      </c>
      <c r="S1202" s="9">
        <f>(MTA_Daily_Ridership[[#This Row],[Subways: % of Comparable Pre-Pandemic Day]]-100)/100</f>
        <v>-0.62</v>
      </c>
      <c r="T1202">
        <f>MTA_Daily_Ridership[[#This Row],[Subways: Total Estimated Ridership]]/MTA_Daily_Ridership[[#This Row],[Bridges and Tunnels: Total Traffic]]</f>
        <v>2.304342442004458</v>
      </c>
    </row>
    <row r="1203" spans="1:20" x14ac:dyDescent="0.25">
      <c r="A1203" s="1">
        <v>44311</v>
      </c>
      <c r="B1203">
        <v>985027</v>
      </c>
      <c r="C1203">
        <v>41</v>
      </c>
      <c r="D1203">
        <v>540989</v>
      </c>
      <c r="E1203">
        <v>55</v>
      </c>
      <c r="F1203">
        <v>34054</v>
      </c>
      <c r="G1203">
        <v>37</v>
      </c>
      <c r="H1203">
        <v>23855</v>
      </c>
      <c r="I1203">
        <v>23</v>
      </c>
      <c r="J1203">
        <v>9777</v>
      </c>
      <c r="K1203">
        <v>52</v>
      </c>
      <c r="L1203">
        <v>695863</v>
      </c>
      <c r="M1203">
        <v>80</v>
      </c>
      <c r="N1203">
        <v>0</v>
      </c>
      <c r="O1203">
        <v>0</v>
      </c>
      <c r="P1203" t="s">
        <v>27</v>
      </c>
      <c r="Q1203" t="str">
        <f>_xlfn.IFS(OR(MTA_Daily_Ridership[[#This Row],[Day Name]]="Saturday",MTA_Daily_Ridership[[#This Row],[Day Name]]="Sunday"),"Weekend",TRUE,"Weekday")</f>
        <v>Weekend</v>
      </c>
      <c r="R12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2289565</v>
      </c>
      <c r="S1203" s="9">
        <f>(MTA_Daily_Ridership[[#This Row],[Subways: % of Comparable Pre-Pandemic Day]]-100)/100</f>
        <v>-0.59</v>
      </c>
      <c r="T1203">
        <f>MTA_Daily_Ridership[[#This Row],[Subways: Total Estimated Ridership]]/MTA_Daily_Ridership[[#This Row],[Bridges and Tunnels: Total Traffic]]</f>
        <v>1.4155473131923957</v>
      </c>
    </row>
    <row r="1204" spans="1:20" x14ac:dyDescent="0.25">
      <c r="A1204" s="1">
        <v>44312</v>
      </c>
      <c r="B1204">
        <v>1955370</v>
      </c>
      <c r="C1204">
        <v>35</v>
      </c>
      <c r="D1204">
        <v>1156913</v>
      </c>
      <c r="E1204">
        <v>53</v>
      </c>
      <c r="F1204">
        <v>89303</v>
      </c>
      <c r="G1204">
        <v>29</v>
      </c>
      <c r="H1204">
        <v>46752</v>
      </c>
      <c r="I1204">
        <v>16</v>
      </c>
      <c r="J1204">
        <v>21083</v>
      </c>
      <c r="K1204">
        <v>73</v>
      </c>
      <c r="L1204">
        <v>826605</v>
      </c>
      <c r="M1204">
        <v>88</v>
      </c>
      <c r="N1204">
        <v>3761</v>
      </c>
      <c r="O1204">
        <v>23</v>
      </c>
      <c r="P1204" t="s">
        <v>25</v>
      </c>
      <c r="Q1204" t="str">
        <f>_xlfn.IFS(OR(MTA_Daily_Ridership[[#This Row],[Day Name]]="Saturday",MTA_Daily_Ridership[[#This Row],[Day Name]]="Sunday"),"Weekend",TRUE,"Weekday")</f>
        <v>Weekday</v>
      </c>
      <c r="R12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4099787</v>
      </c>
      <c r="S1204" s="9">
        <f>(MTA_Daily_Ridership[[#This Row],[Subways: % of Comparable Pre-Pandemic Day]]-100)/100</f>
        <v>-0.65</v>
      </c>
      <c r="T1204">
        <f>MTA_Daily_Ridership[[#This Row],[Subways: Total Estimated Ridership]]/MTA_Daily_Ridership[[#This Row],[Bridges and Tunnels: Total Traffic]]</f>
        <v>2.3655433973905313</v>
      </c>
    </row>
    <row r="1205" spans="1:20" x14ac:dyDescent="0.25">
      <c r="A1205" s="1">
        <v>44313</v>
      </c>
      <c r="B1205">
        <v>2041698</v>
      </c>
      <c r="C1205">
        <v>37</v>
      </c>
      <c r="D1205">
        <v>1198299</v>
      </c>
      <c r="E1205">
        <v>55</v>
      </c>
      <c r="F1205">
        <v>89028</v>
      </c>
      <c r="G1205">
        <v>29</v>
      </c>
      <c r="H1205">
        <v>47310</v>
      </c>
      <c r="I1205">
        <v>16</v>
      </c>
      <c r="J1205">
        <v>22603</v>
      </c>
      <c r="K1205">
        <v>78</v>
      </c>
      <c r="L1205">
        <v>839788</v>
      </c>
      <c r="M1205">
        <v>89</v>
      </c>
      <c r="N1205">
        <v>4020</v>
      </c>
      <c r="O1205">
        <v>25</v>
      </c>
      <c r="P1205" t="s">
        <v>23</v>
      </c>
      <c r="Q1205" t="str">
        <f>_xlfn.IFS(OR(MTA_Daily_Ridership[[#This Row],[Day Name]]="Saturday",MTA_Daily_Ridership[[#This Row],[Day Name]]="Sunday"),"Weekend",TRUE,"Weekday")</f>
        <v>Weekday</v>
      </c>
      <c r="R12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4242746</v>
      </c>
      <c r="S1205" s="9">
        <f>(MTA_Daily_Ridership[[#This Row],[Subways: % of Comparable Pre-Pandemic Day]]-100)/100</f>
        <v>-0.63</v>
      </c>
      <c r="T1205">
        <f>MTA_Daily_Ridership[[#This Row],[Subways: Total Estimated Ridership]]/MTA_Daily_Ridership[[#This Row],[Bridges and Tunnels: Total Traffic]]</f>
        <v>2.4312064473414718</v>
      </c>
    </row>
    <row r="1206" spans="1:20" x14ac:dyDescent="0.25">
      <c r="A1206" s="1">
        <v>44314</v>
      </c>
      <c r="B1206">
        <v>2135793</v>
      </c>
      <c r="C1206">
        <v>38</v>
      </c>
      <c r="D1206">
        <v>1227777</v>
      </c>
      <c r="E1206">
        <v>56</v>
      </c>
      <c r="F1206">
        <v>92150</v>
      </c>
      <c r="G1206">
        <v>30</v>
      </c>
      <c r="H1206">
        <v>50011</v>
      </c>
      <c r="I1206">
        <v>17</v>
      </c>
      <c r="J1206">
        <v>24412</v>
      </c>
      <c r="K1206">
        <v>84</v>
      </c>
      <c r="L1206">
        <v>888723</v>
      </c>
      <c r="M1206">
        <v>94</v>
      </c>
      <c r="N1206">
        <v>4027</v>
      </c>
      <c r="O1206">
        <v>25</v>
      </c>
      <c r="P1206" t="s">
        <v>21</v>
      </c>
      <c r="Q1206" t="str">
        <f>_xlfn.IFS(OR(MTA_Daily_Ridership[[#This Row],[Day Name]]="Saturday",MTA_Daily_Ridership[[#This Row],[Day Name]]="Sunday"),"Weekend",TRUE,"Weekday")</f>
        <v>Weekday</v>
      </c>
      <c r="R12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4422893</v>
      </c>
      <c r="S1206" s="9">
        <f>(MTA_Daily_Ridership[[#This Row],[Subways: % of Comparable Pre-Pandemic Day]]-100)/100</f>
        <v>-0.62</v>
      </c>
      <c r="T1206">
        <f>MTA_Daily_Ridership[[#This Row],[Subways: Total Estimated Ridership]]/MTA_Daily_Ridership[[#This Row],[Bridges and Tunnels: Total Traffic]]</f>
        <v>2.4032156251160375</v>
      </c>
    </row>
    <row r="1207" spans="1:20" x14ac:dyDescent="0.25">
      <c r="A1207" s="1">
        <v>44315</v>
      </c>
      <c r="B1207">
        <v>2028524</v>
      </c>
      <c r="C1207">
        <v>36</v>
      </c>
      <c r="D1207">
        <v>1166096</v>
      </c>
      <c r="E1207">
        <v>53</v>
      </c>
      <c r="F1207">
        <v>88705</v>
      </c>
      <c r="G1207">
        <v>29</v>
      </c>
      <c r="H1207">
        <v>47785</v>
      </c>
      <c r="I1207">
        <v>17</v>
      </c>
      <c r="J1207">
        <v>22201</v>
      </c>
      <c r="K1207">
        <v>77</v>
      </c>
      <c r="L1207">
        <v>873037</v>
      </c>
      <c r="M1207">
        <v>93</v>
      </c>
      <c r="N1207">
        <v>3881</v>
      </c>
      <c r="O1207">
        <v>24</v>
      </c>
      <c r="P1207" t="s">
        <v>22</v>
      </c>
      <c r="Q1207" t="str">
        <f>_xlfn.IFS(OR(MTA_Daily_Ridership[[#This Row],[Day Name]]="Saturday",MTA_Daily_Ridership[[#This Row],[Day Name]]="Sunday"),"Weekend",TRUE,"Weekday")</f>
        <v>Weekday</v>
      </c>
      <c r="R12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4230229</v>
      </c>
      <c r="S1207" s="9">
        <f>(MTA_Daily_Ridership[[#This Row],[Subways: % of Comparable Pre-Pandemic Day]]-100)/100</f>
        <v>-0.64</v>
      </c>
      <c r="T1207">
        <f>MTA_Daily_Ridership[[#This Row],[Subways: Total Estimated Ridership]]/MTA_Daily_Ridership[[#This Row],[Bridges and Tunnels: Total Traffic]]</f>
        <v>2.3235258070391058</v>
      </c>
    </row>
    <row r="1208" spans="1:20" x14ac:dyDescent="0.25">
      <c r="A1208" s="1">
        <v>44316</v>
      </c>
      <c r="B1208">
        <v>2159476</v>
      </c>
      <c r="C1208">
        <v>39</v>
      </c>
      <c r="D1208">
        <v>1185321</v>
      </c>
      <c r="E1208">
        <v>54</v>
      </c>
      <c r="F1208">
        <v>93530</v>
      </c>
      <c r="G1208">
        <v>30</v>
      </c>
      <c r="H1208">
        <v>57364</v>
      </c>
      <c r="I1208">
        <v>20</v>
      </c>
      <c r="J1208">
        <v>22322</v>
      </c>
      <c r="K1208">
        <v>77</v>
      </c>
      <c r="L1208">
        <v>922720</v>
      </c>
      <c r="M1208">
        <v>98</v>
      </c>
      <c r="N1208">
        <v>3699</v>
      </c>
      <c r="O1208">
        <v>23</v>
      </c>
      <c r="P1208" t="s">
        <v>24</v>
      </c>
      <c r="Q1208" t="str">
        <f>_xlfn.IFS(OR(MTA_Daily_Ridership[[#This Row],[Day Name]]="Saturday",MTA_Daily_Ridership[[#This Row],[Day Name]]="Sunday"),"Weekend",TRUE,"Weekday")</f>
        <v>Weekday</v>
      </c>
      <c r="R12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4444432</v>
      </c>
      <c r="S1208" s="9">
        <f>(MTA_Daily_Ridership[[#This Row],[Subways: % of Comparable Pre-Pandemic Day]]-100)/100</f>
        <v>-0.61</v>
      </c>
      <c r="T1208">
        <f>MTA_Daily_Ridership[[#This Row],[Subways: Total Estimated Ridership]]/MTA_Daily_Ridership[[#This Row],[Bridges and Tunnels: Total Traffic]]</f>
        <v>2.3403372637419801</v>
      </c>
    </row>
    <row r="1209" spans="1:20" x14ac:dyDescent="0.25">
      <c r="A1209" s="1">
        <v>44319</v>
      </c>
      <c r="B1209">
        <v>1971010</v>
      </c>
      <c r="C1209">
        <v>34</v>
      </c>
      <c r="D1209">
        <v>1165505</v>
      </c>
      <c r="E1209">
        <v>51</v>
      </c>
      <c r="F1209">
        <v>91084</v>
      </c>
      <c r="G1209">
        <v>29</v>
      </c>
      <c r="H1209">
        <v>45800</v>
      </c>
      <c r="I1209">
        <v>16</v>
      </c>
      <c r="J1209">
        <v>21492</v>
      </c>
      <c r="K1209">
        <v>73</v>
      </c>
      <c r="L1209">
        <v>828506</v>
      </c>
      <c r="M1209">
        <v>86</v>
      </c>
      <c r="N1209">
        <v>3744</v>
      </c>
      <c r="O1209">
        <v>22</v>
      </c>
      <c r="P1209" t="s">
        <v>25</v>
      </c>
      <c r="Q1209" t="str">
        <f>_xlfn.IFS(OR(MTA_Daily_Ridership[[#This Row],[Day Name]]="Saturday",MTA_Daily_Ridership[[#This Row],[Day Name]]="Sunday"),"Weekend",TRUE,"Weekday")</f>
        <v>Weekday</v>
      </c>
      <c r="R12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4127141</v>
      </c>
      <c r="S1209" s="9">
        <f>(MTA_Daily_Ridership[[#This Row],[Subways: % of Comparable Pre-Pandemic Day]]-100)/100</f>
        <v>-0.66</v>
      </c>
      <c r="T1209">
        <f>MTA_Daily_Ridership[[#This Row],[Subways: Total Estimated Ridership]]/MTA_Daily_Ridership[[#This Row],[Bridges and Tunnels: Total Traffic]]</f>
        <v>2.3789930308289859</v>
      </c>
    </row>
    <row r="1210" spans="1:20" x14ac:dyDescent="0.25">
      <c r="A1210" s="1">
        <v>44320</v>
      </c>
      <c r="B1210">
        <v>2120071</v>
      </c>
      <c r="C1210">
        <v>37</v>
      </c>
      <c r="D1210">
        <v>1227250</v>
      </c>
      <c r="E1210">
        <v>54</v>
      </c>
      <c r="F1210">
        <v>93107</v>
      </c>
      <c r="G1210">
        <v>29</v>
      </c>
      <c r="H1210">
        <v>49415</v>
      </c>
      <c r="I1210">
        <v>17</v>
      </c>
      <c r="J1210">
        <v>22962</v>
      </c>
      <c r="K1210">
        <v>78</v>
      </c>
      <c r="L1210">
        <v>851039</v>
      </c>
      <c r="M1210">
        <v>88</v>
      </c>
      <c r="N1210">
        <v>4181</v>
      </c>
      <c r="O1210">
        <v>24</v>
      </c>
      <c r="P1210" t="s">
        <v>23</v>
      </c>
      <c r="Q1210" t="str">
        <f>_xlfn.IFS(OR(MTA_Daily_Ridership[[#This Row],[Day Name]]="Saturday",MTA_Daily_Ridership[[#This Row],[Day Name]]="Sunday"),"Weekend",TRUE,"Weekday")</f>
        <v>Weekday</v>
      </c>
      <c r="R12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4368025</v>
      </c>
      <c r="S1210" s="9">
        <f>(MTA_Daily_Ridership[[#This Row],[Subways: % of Comparable Pre-Pandemic Day]]-100)/100</f>
        <v>-0.63</v>
      </c>
      <c r="T1210">
        <f>MTA_Daily_Ridership[[#This Row],[Subways: Total Estimated Ridership]]/MTA_Daily_Ridership[[#This Row],[Bridges and Tunnels: Total Traffic]]</f>
        <v>2.491156104479348</v>
      </c>
    </row>
    <row r="1211" spans="1:20" x14ac:dyDescent="0.25">
      <c r="A1211" s="1">
        <v>44321</v>
      </c>
      <c r="B1211">
        <v>2074543</v>
      </c>
      <c r="C1211">
        <v>36</v>
      </c>
      <c r="D1211">
        <v>1158445</v>
      </c>
      <c r="E1211">
        <v>51</v>
      </c>
      <c r="F1211">
        <v>91994</v>
      </c>
      <c r="G1211">
        <v>29</v>
      </c>
      <c r="H1211">
        <v>48351</v>
      </c>
      <c r="I1211">
        <v>17</v>
      </c>
      <c r="J1211">
        <v>23236</v>
      </c>
      <c r="K1211">
        <v>79</v>
      </c>
      <c r="L1211">
        <v>841968</v>
      </c>
      <c r="M1211">
        <v>87</v>
      </c>
      <c r="N1211">
        <v>3851</v>
      </c>
      <c r="O1211">
        <v>22</v>
      </c>
      <c r="P1211" t="s">
        <v>21</v>
      </c>
      <c r="Q1211" t="str">
        <f>_xlfn.IFS(OR(MTA_Daily_Ridership[[#This Row],[Day Name]]="Saturday",MTA_Daily_Ridership[[#This Row],[Day Name]]="Sunday"),"Weekend",TRUE,"Weekday")</f>
        <v>Weekday</v>
      </c>
      <c r="R12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4242388</v>
      </c>
      <c r="S1211" s="9">
        <f>(MTA_Daily_Ridership[[#This Row],[Subways: % of Comparable Pre-Pandemic Day]]-100)/100</f>
        <v>-0.64</v>
      </c>
      <c r="T1211">
        <f>MTA_Daily_Ridership[[#This Row],[Subways: Total Estimated Ridership]]/MTA_Daily_Ridership[[#This Row],[Bridges and Tunnels: Total Traffic]]</f>
        <v>2.463921431693366</v>
      </c>
    </row>
    <row r="1212" spans="1:20" x14ac:dyDescent="0.25">
      <c r="A1212" s="1">
        <v>44322</v>
      </c>
      <c r="B1212">
        <v>2199943</v>
      </c>
      <c r="C1212">
        <v>38</v>
      </c>
      <c r="D1212">
        <v>1258536</v>
      </c>
      <c r="E1212">
        <v>55</v>
      </c>
      <c r="F1212">
        <v>94244</v>
      </c>
      <c r="G1212">
        <v>30</v>
      </c>
      <c r="H1212">
        <v>52748</v>
      </c>
      <c r="I1212">
        <v>18</v>
      </c>
      <c r="J1212">
        <v>23792</v>
      </c>
      <c r="K1212">
        <v>81</v>
      </c>
      <c r="L1212">
        <v>905604</v>
      </c>
      <c r="M1212">
        <v>94</v>
      </c>
      <c r="N1212">
        <v>4168</v>
      </c>
      <c r="O1212">
        <v>24</v>
      </c>
      <c r="P1212" t="s">
        <v>22</v>
      </c>
      <c r="Q1212" t="str">
        <f>_xlfn.IFS(OR(MTA_Daily_Ridership[[#This Row],[Day Name]]="Saturday",MTA_Daily_Ridership[[#This Row],[Day Name]]="Sunday"),"Weekend",TRUE,"Weekday")</f>
        <v>Weekday</v>
      </c>
      <c r="R12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4539035</v>
      </c>
      <c r="S1212" s="9">
        <f>(MTA_Daily_Ridership[[#This Row],[Subways: % of Comparable Pre-Pandemic Day]]-100)/100</f>
        <v>-0.62</v>
      </c>
      <c r="T1212">
        <f>MTA_Daily_Ridership[[#This Row],[Subways: Total Estimated Ridership]]/MTA_Daily_Ridership[[#This Row],[Bridges and Tunnels: Total Traffic]]</f>
        <v>2.429254950287322</v>
      </c>
    </row>
    <row r="1213" spans="1:20" x14ac:dyDescent="0.25">
      <c r="A1213" s="1">
        <v>44323</v>
      </c>
      <c r="B1213">
        <v>2238033</v>
      </c>
      <c r="C1213">
        <v>39</v>
      </c>
      <c r="D1213">
        <v>1222741</v>
      </c>
      <c r="E1213">
        <v>54</v>
      </c>
      <c r="F1213">
        <v>101637</v>
      </c>
      <c r="G1213">
        <v>32</v>
      </c>
      <c r="H1213">
        <v>61477</v>
      </c>
      <c r="I1213">
        <v>21</v>
      </c>
      <c r="J1213">
        <v>22730</v>
      </c>
      <c r="K1213">
        <v>77</v>
      </c>
      <c r="L1213">
        <v>936747</v>
      </c>
      <c r="M1213">
        <v>97</v>
      </c>
      <c r="N1213">
        <v>3827</v>
      </c>
      <c r="O1213">
        <v>22</v>
      </c>
      <c r="P1213" t="s">
        <v>24</v>
      </c>
      <c r="Q1213" t="str">
        <f>_xlfn.IFS(OR(MTA_Daily_Ridership[[#This Row],[Day Name]]="Saturday",MTA_Daily_Ridership[[#This Row],[Day Name]]="Sunday"),"Weekend",TRUE,"Weekday")</f>
        <v>Weekday</v>
      </c>
      <c r="R12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4587192</v>
      </c>
      <c r="S1213" s="9">
        <f>(MTA_Daily_Ridership[[#This Row],[Subways: % of Comparable Pre-Pandemic Day]]-100)/100</f>
        <v>-0.61</v>
      </c>
      <c r="T1213">
        <f>MTA_Daily_Ridership[[#This Row],[Subways: Total Estimated Ridership]]/MTA_Daily_Ridership[[#This Row],[Bridges and Tunnels: Total Traffic]]</f>
        <v>2.389154168628242</v>
      </c>
    </row>
    <row r="1214" spans="1:20" x14ac:dyDescent="0.25">
      <c r="A1214" s="1">
        <v>44324</v>
      </c>
      <c r="B1214">
        <v>1444674</v>
      </c>
      <c r="C1214">
        <v>45</v>
      </c>
      <c r="D1214">
        <v>779188</v>
      </c>
      <c r="E1214">
        <v>56</v>
      </c>
      <c r="F1214">
        <v>56309</v>
      </c>
      <c r="G1214">
        <v>48</v>
      </c>
      <c r="H1214">
        <v>42664</v>
      </c>
      <c r="I1214">
        <v>28</v>
      </c>
      <c r="J1214">
        <v>13339</v>
      </c>
      <c r="K1214">
        <v>77</v>
      </c>
      <c r="L1214">
        <v>854156</v>
      </c>
      <c r="M1214">
        <v>89</v>
      </c>
      <c r="N1214">
        <v>0</v>
      </c>
      <c r="O1214">
        <v>0</v>
      </c>
      <c r="P1214" t="s">
        <v>26</v>
      </c>
      <c r="Q1214" t="str">
        <f>_xlfn.IFS(OR(MTA_Daily_Ridership[[#This Row],[Day Name]]="Saturday",MTA_Daily_Ridership[[#This Row],[Day Name]]="Sunday"),"Weekend",TRUE,"Weekday")</f>
        <v>Weekend</v>
      </c>
      <c r="R12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3190330</v>
      </c>
      <c r="S1214" s="9">
        <f>(MTA_Daily_Ridership[[#This Row],[Subways: % of Comparable Pre-Pandemic Day]]-100)/100</f>
        <v>-0.55000000000000004</v>
      </c>
      <c r="T1214">
        <f>MTA_Daily_Ridership[[#This Row],[Subways: Total Estimated Ridership]]/MTA_Daily_Ridership[[#This Row],[Bridges and Tunnels: Total Traffic]]</f>
        <v>1.691346779745152</v>
      </c>
    </row>
    <row r="1215" spans="1:20" x14ac:dyDescent="0.25">
      <c r="A1215" s="1">
        <v>44326</v>
      </c>
      <c r="B1215">
        <v>1990039</v>
      </c>
      <c r="C1215">
        <v>35</v>
      </c>
      <c r="D1215">
        <v>1149109</v>
      </c>
      <c r="E1215">
        <v>51</v>
      </c>
      <c r="F1215">
        <v>96813</v>
      </c>
      <c r="G1215">
        <v>30</v>
      </c>
      <c r="H1215">
        <v>50090</v>
      </c>
      <c r="I1215">
        <v>17</v>
      </c>
      <c r="J1215">
        <v>20751</v>
      </c>
      <c r="K1215">
        <v>71</v>
      </c>
      <c r="L1215">
        <v>844563</v>
      </c>
      <c r="M1215">
        <v>88</v>
      </c>
      <c r="N1215">
        <v>3850</v>
      </c>
      <c r="O1215">
        <v>22</v>
      </c>
      <c r="P1215" t="s">
        <v>25</v>
      </c>
      <c r="Q1215" t="str">
        <f>_xlfn.IFS(OR(MTA_Daily_Ridership[[#This Row],[Day Name]]="Saturday",MTA_Daily_Ridership[[#This Row],[Day Name]]="Sunday"),"Weekend",TRUE,"Weekday")</f>
        <v>Weekday</v>
      </c>
      <c r="R12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4155215</v>
      </c>
      <c r="S1215" s="9">
        <f>(MTA_Daily_Ridership[[#This Row],[Subways: % of Comparable Pre-Pandemic Day]]-100)/100</f>
        <v>-0.65</v>
      </c>
      <c r="T1215">
        <f>MTA_Daily_Ridership[[#This Row],[Subways: Total Estimated Ridership]]/MTA_Daily_Ridership[[#This Row],[Bridges and Tunnels: Total Traffic]]</f>
        <v>2.3562943202579323</v>
      </c>
    </row>
    <row r="1216" spans="1:20" x14ac:dyDescent="0.25">
      <c r="A1216" s="1">
        <v>44327</v>
      </c>
      <c r="B1216">
        <v>2148322</v>
      </c>
      <c r="C1216">
        <v>38</v>
      </c>
      <c r="D1216">
        <v>1231886</v>
      </c>
      <c r="E1216">
        <v>54</v>
      </c>
      <c r="F1216">
        <v>97358</v>
      </c>
      <c r="G1216">
        <v>30</v>
      </c>
      <c r="H1216">
        <v>51588</v>
      </c>
      <c r="I1216">
        <v>18</v>
      </c>
      <c r="J1216">
        <v>22751</v>
      </c>
      <c r="K1216">
        <v>77</v>
      </c>
      <c r="L1216">
        <v>873176</v>
      </c>
      <c r="M1216">
        <v>91</v>
      </c>
      <c r="N1216">
        <v>4227</v>
      </c>
      <c r="O1216">
        <v>24</v>
      </c>
      <c r="P1216" t="s">
        <v>23</v>
      </c>
      <c r="Q1216" t="str">
        <f>_xlfn.IFS(OR(MTA_Daily_Ridership[[#This Row],[Day Name]]="Saturday",MTA_Daily_Ridership[[#This Row],[Day Name]]="Sunday"),"Weekend",TRUE,"Weekday")</f>
        <v>Weekday</v>
      </c>
      <c r="R12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4429308</v>
      </c>
      <c r="S1216" s="9">
        <f>(MTA_Daily_Ridership[[#This Row],[Subways: % of Comparable Pre-Pandemic Day]]-100)/100</f>
        <v>-0.62</v>
      </c>
      <c r="T1216">
        <f>MTA_Daily_Ridership[[#This Row],[Subways: Total Estimated Ridership]]/MTA_Daily_Ridership[[#This Row],[Bridges and Tunnels: Total Traffic]]</f>
        <v>2.4603539263561984</v>
      </c>
    </row>
    <row r="1217" spans="1:20" x14ac:dyDescent="0.25">
      <c r="A1217" s="1">
        <v>44328</v>
      </c>
      <c r="B1217">
        <v>2182277</v>
      </c>
      <c r="C1217">
        <v>38</v>
      </c>
      <c r="D1217">
        <v>1238990</v>
      </c>
      <c r="E1217">
        <v>54</v>
      </c>
      <c r="F1217">
        <v>98930</v>
      </c>
      <c r="G1217">
        <v>31</v>
      </c>
      <c r="H1217">
        <v>53548</v>
      </c>
      <c r="I1217">
        <v>19</v>
      </c>
      <c r="J1217">
        <v>23946</v>
      </c>
      <c r="K1217">
        <v>81</v>
      </c>
      <c r="L1217">
        <v>887381</v>
      </c>
      <c r="M1217">
        <v>92</v>
      </c>
      <c r="N1217">
        <v>4193</v>
      </c>
      <c r="O1217">
        <v>24</v>
      </c>
      <c r="P1217" t="s">
        <v>21</v>
      </c>
      <c r="Q1217" t="str">
        <f>_xlfn.IFS(OR(MTA_Daily_Ridership[[#This Row],[Day Name]]="Saturday",MTA_Daily_Ridership[[#This Row],[Day Name]]="Sunday"),"Weekend",TRUE,"Weekday")</f>
        <v>Weekday</v>
      </c>
      <c r="R12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4489265</v>
      </c>
      <c r="S1217" s="9">
        <f>(MTA_Daily_Ridership[[#This Row],[Subways: % of Comparable Pre-Pandemic Day]]-100)/100</f>
        <v>-0.62</v>
      </c>
      <c r="T1217">
        <f>MTA_Daily_Ridership[[#This Row],[Subways: Total Estimated Ridership]]/MTA_Daily_Ridership[[#This Row],[Bridges and Tunnels: Total Traffic]]</f>
        <v>2.4592334070709199</v>
      </c>
    </row>
    <row r="1218" spans="1:20" x14ac:dyDescent="0.25">
      <c r="A1218" s="1">
        <v>44329</v>
      </c>
      <c r="B1218">
        <v>2163052</v>
      </c>
      <c r="C1218">
        <v>38</v>
      </c>
      <c r="D1218">
        <v>1182347</v>
      </c>
      <c r="E1218">
        <v>52</v>
      </c>
      <c r="F1218">
        <v>103047</v>
      </c>
      <c r="G1218">
        <v>32</v>
      </c>
      <c r="H1218">
        <v>55558</v>
      </c>
      <c r="I1218">
        <v>19</v>
      </c>
      <c r="J1218">
        <v>23439</v>
      </c>
      <c r="K1218">
        <v>80</v>
      </c>
      <c r="L1218">
        <v>918259</v>
      </c>
      <c r="M1218">
        <v>95</v>
      </c>
      <c r="N1218">
        <v>4112</v>
      </c>
      <c r="O1218">
        <v>24</v>
      </c>
      <c r="P1218" t="s">
        <v>22</v>
      </c>
      <c r="Q1218" t="str">
        <f>_xlfn.IFS(OR(MTA_Daily_Ridership[[#This Row],[Day Name]]="Saturday",MTA_Daily_Ridership[[#This Row],[Day Name]]="Sunday"),"Weekend",TRUE,"Weekday")</f>
        <v>Weekday</v>
      </c>
      <c r="R12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4449814</v>
      </c>
      <c r="S1218" s="9">
        <f>(MTA_Daily_Ridership[[#This Row],[Subways: % of Comparable Pre-Pandemic Day]]-100)/100</f>
        <v>-0.62</v>
      </c>
      <c r="T1218">
        <f>MTA_Daily_Ridership[[#This Row],[Subways: Total Estimated Ridership]]/MTA_Daily_Ridership[[#This Row],[Bridges and Tunnels: Total Traffic]]</f>
        <v>2.3556011974834985</v>
      </c>
    </row>
    <row r="1219" spans="1:20" x14ac:dyDescent="0.25">
      <c r="A1219" s="1">
        <v>44330</v>
      </c>
      <c r="B1219">
        <v>2266974</v>
      </c>
      <c r="C1219">
        <v>40</v>
      </c>
      <c r="D1219">
        <v>1220112</v>
      </c>
      <c r="E1219">
        <v>54</v>
      </c>
      <c r="F1219">
        <v>104885</v>
      </c>
      <c r="G1219">
        <v>33</v>
      </c>
      <c r="H1219">
        <v>63394</v>
      </c>
      <c r="I1219">
        <v>22</v>
      </c>
      <c r="J1219">
        <v>22437</v>
      </c>
      <c r="K1219">
        <v>76</v>
      </c>
      <c r="L1219">
        <v>947064</v>
      </c>
      <c r="M1219">
        <v>98</v>
      </c>
      <c r="N1219">
        <v>3963</v>
      </c>
      <c r="O1219">
        <v>23</v>
      </c>
      <c r="P1219" t="s">
        <v>24</v>
      </c>
      <c r="Q1219" t="str">
        <f>_xlfn.IFS(OR(MTA_Daily_Ridership[[#This Row],[Day Name]]="Saturday",MTA_Daily_Ridership[[#This Row],[Day Name]]="Sunday"),"Weekend",TRUE,"Weekday")</f>
        <v>Weekday</v>
      </c>
      <c r="R12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4628829</v>
      </c>
      <c r="S1219" s="9">
        <f>(MTA_Daily_Ridership[[#This Row],[Subways: % of Comparable Pre-Pandemic Day]]-100)/100</f>
        <v>-0.6</v>
      </c>
      <c r="T1219">
        <f>MTA_Daily_Ridership[[#This Row],[Subways: Total Estimated Ridership]]/MTA_Daily_Ridership[[#This Row],[Bridges and Tunnels: Total Traffic]]</f>
        <v>2.3936861711563315</v>
      </c>
    </row>
    <row r="1220" spans="1:20" x14ac:dyDescent="0.25">
      <c r="A1220" s="1">
        <v>44333</v>
      </c>
      <c r="B1220">
        <v>2022584</v>
      </c>
      <c r="C1220">
        <v>35</v>
      </c>
      <c r="D1220">
        <v>1157960</v>
      </c>
      <c r="E1220">
        <v>51</v>
      </c>
      <c r="F1220">
        <v>98458</v>
      </c>
      <c r="G1220">
        <v>31</v>
      </c>
      <c r="H1220">
        <v>52803</v>
      </c>
      <c r="I1220">
        <v>18</v>
      </c>
      <c r="J1220">
        <v>20779</v>
      </c>
      <c r="K1220">
        <v>71</v>
      </c>
      <c r="L1220">
        <v>810018</v>
      </c>
      <c r="M1220">
        <v>84</v>
      </c>
      <c r="N1220">
        <v>3990</v>
      </c>
      <c r="O1220">
        <v>23</v>
      </c>
      <c r="P1220" t="s">
        <v>25</v>
      </c>
      <c r="Q1220" t="str">
        <f>_xlfn.IFS(OR(MTA_Daily_Ridership[[#This Row],[Day Name]]="Saturday",MTA_Daily_Ridership[[#This Row],[Day Name]]="Sunday"),"Weekend",TRUE,"Weekday")</f>
        <v>Weekday</v>
      </c>
      <c r="R12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4166592</v>
      </c>
      <c r="S1220" s="9">
        <f>(MTA_Daily_Ridership[[#This Row],[Subways: % of Comparable Pre-Pandemic Day]]-100)/100</f>
        <v>-0.65</v>
      </c>
      <c r="T1220">
        <f>MTA_Daily_Ridership[[#This Row],[Subways: Total Estimated Ridership]]/MTA_Daily_Ridership[[#This Row],[Bridges and Tunnels: Total Traffic]]</f>
        <v>2.4969617959107082</v>
      </c>
    </row>
    <row r="1221" spans="1:20" x14ac:dyDescent="0.25">
      <c r="A1221" s="1">
        <v>44334</v>
      </c>
      <c r="B1221">
        <v>2150049</v>
      </c>
      <c r="C1221">
        <v>38</v>
      </c>
      <c r="D1221">
        <v>1215676</v>
      </c>
      <c r="E1221">
        <v>53</v>
      </c>
      <c r="F1221">
        <v>100430</v>
      </c>
      <c r="G1221">
        <v>31</v>
      </c>
      <c r="H1221">
        <v>54920</v>
      </c>
      <c r="I1221">
        <v>19</v>
      </c>
      <c r="J1221">
        <v>22367</v>
      </c>
      <c r="K1221">
        <v>76</v>
      </c>
      <c r="L1221">
        <v>838307</v>
      </c>
      <c r="M1221">
        <v>87</v>
      </c>
      <c r="N1221">
        <v>4321</v>
      </c>
      <c r="O1221">
        <v>25</v>
      </c>
      <c r="P1221" t="s">
        <v>23</v>
      </c>
      <c r="Q1221" t="str">
        <f>_xlfn.IFS(OR(MTA_Daily_Ridership[[#This Row],[Day Name]]="Saturday",MTA_Daily_Ridership[[#This Row],[Day Name]]="Sunday"),"Weekend",TRUE,"Weekday")</f>
        <v>Weekday</v>
      </c>
      <c r="R12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4386070</v>
      </c>
      <c r="S1221" s="9">
        <f>(MTA_Daily_Ridership[[#This Row],[Subways: % of Comparable Pre-Pandemic Day]]-100)/100</f>
        <v>-0.62</v>
      </c>
      <c r="T1221">
        <f>MTA_Daily_Ridership[[#This Row],[Subways: Total Estimated Ridership]]/MTA_Daily_Ridership[[#This Row],[Bridges and Tunnels: Total Traffic]]</f>
        <v>2.5647513381136027</v>
      </c>
    </row>
    <row r="1222" spans="1:20" x14ac:dyDescent="0.25">
      <c r="A1222" s="1">
        <v>44335</v>
      </c>
      <c r="B1222">
        <v>2257549</v>
      </c>
      <c r="C1222">
        <v>39</v>
      </c>
      <c r="D1222">
        <v>1253578</v>
      </c>
      <c r="E1222">
        <v>55</v>
      </c>
      <c r="F1222">
        <v>104762</v>
      </c>
      <c r="G1222">
        <v>33</v>
      </c>
      <c r="H1222">
        <v>56851</v>
      </c>
      <c r="I1222">
        <v>20</v>
      </c>
      <c r="J1222">
        <v>23784</v>
      </c>
      <c r="K1222">
        <v>81</v>
      </c>
      <c r="L1222">
        <v>915644</v>
      </c>
      <c r="M1222">
        <v>95</v>
      </c>
      <c r="N1222">
        <v>4367</v>
      </c>
      <c r="O1222">
        <v>25</v>
      </c>
      <c r="P1222" t="s">
        <v>21</v>
      </c>
      <c r="Q1222" t="str">
        <f>_xlfn.IFS(OR(MTA_Daily_Ridership[[#This Row],[Day Name]]="Saturday",MTA_Daily_Ridership[[#This Row],[Day Name]]="Sunday"),"Weekend",TRUE,"Weekday")</f>
        <v>Weekday</v>
      </c>
      <c r="R12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4616535</v>
      </c>
      <c r="S1222" s="9">
        <f>(MTA_Daily_Ridership[[#This Row],[Subways: % of Comparable Pre-Pandemic Day]]-100)/100</f>
        <v>-0.61</v>
      </c>
      <c r="T1222">
        <f>MTA_Daily_Ridership[[#This Row],[Subways: Total Estimated Ridership]]/MTA_Daily_Ridership[[#This Row],[Bridges and Tunnels: Total Traffic]]</f>
        <v>2.4655313637177767</v>
      </c>
    </row>
    <row r="1223" spans="1:20" x14ac:dyDescent="0.25">
      <c r="A1223" s="1">
        <v>44336</v>
      </c>
      <c r="B1223">
        <v>2269471</v>
      </c>
      <c r="C1223">
        <v>40</v>
      </c>
      <c r="D1223">
        <v>1243965</v>
      </c>
      <c r="E1223">
        <v>55</v>
      </c>
      <c r="F1223">
        <v>106604</v>
      </c>
      <c r="G1223">
        <v>33</v>
      </c>
      <c r="H1223">
        <v>57425</v>
      </c>
      <c r="I1223">
        <v>20</v>
      </c>
      <c r="J1223">
        <v>23659</v>
      </c>
      <c r="K1223">
        <v>80</v>
      </c>
      <c r="L1223">
        <v>931659</v>
      </c>
      <c r="M1223">
        <v>97</v>
      </c>
      <c r="N1223">
        <v>4441</v>
      </c>
      <c r="O1223">
        <v>26</v>
      </c>
      <c r="P1223" t="s">
        <v>22</v>
      </c>
      <c r="Q1223" t="str">
        <f>_xlfn.IFS(OR(MTA_Daily_Ridership[[#This Row],[Day Name]]="Saturday",MTA_Daily_Ridership[[#This Row],[Day Name]]="Sunday"),"Weekend",TRUE,"Weekday")</f>
        <v>Weekday</v>
      </c>
      <c r="R12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4637224</v>
      </c>
      <c r="S1223" s="9">
        <f>(MTA_Daily_Ridership[[#This Row],[Subways: % of Comparable Pre-Pandemic Day]]-100)/100</f>
        <v>-0.6</v>
      </c>
      <c r="T1223">
        <f>MTA_Daily_Ridership[[#This Row],[Subways: Total Estimated Ridership]]/MTA_Daily_Ridership[[#This Row],[Bridges and Tunnels: Total Traffic]]</f>
        <v>2.4359459845286739</v>
      </c>
    </row>
    <row r="1224" spans="1:20" x14ac:dyDescent="0.25">
      <c r="A1224" s="1">
        <v>44337</v>
      </c>
      <c r="B1224">
        <v>2331876</v>
      </c>
      <c r="C1224">
        <v>41</v>
      </c>
      <c r="D1224">
        <v>1221591</v>
      </c>
      <c r="E1224">
        <v>54</v>
      </c>
      <c r="F1224">
        <v>110077</v>
      </c>
      <c r="G1224">
        <v>34</v>
      </c>
      <c r="H1224">
        <v>67283</v>
      </c>
      <c r="I1224">
        <v>24</v>
      </c>
      <c r="J1224">
        <v>22520</v>
      </c>
      <c r="K1224">
        <v>77</v>
      </c>
      <c r="L1224">
        <v>965528</v>
      </c>
      <c r="M1224">
        <v>100</v>
      </c>
      <c r="N1224">
        <v>4264</v>
      </c>
      <c r="O1224">
        <v>25</v>
      </c>
      <c r="P1224" t="s">
        <v>24</v>
      </c>
      <c r="Q1224" t="str">
        <f>_xlfn.IFS(OR(MTA_Daily_Ridership[[#This Row],[Day Name]]="Saturday",MTA_Daily_Ridership[[#This Row],[Day Name]]="Sunday"),"Weekend",TRUE,"Weekday")</f>
        <v>Weekday</v>
      </c>
      <c r="R12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4723139</v>
      </c>
      <c r="S1224" s="9">
        <f>(MTA_Daily_Ridership[[#This Row],[Subways: % of Comparable Pre-Pandemic Day]]-100)/100</f>
        <v>-0.59</v>
      </c>
      <c r="T1224">
        <f>MTA_Daily_Ridership[[#This Row],[Subways: Total Estimated Ridership]]/MTA_Daily_Ridership[[#This Row],[Bridges and Tunnels: Total Traffic]]</f>
        <v>2.415130374261544</v>
      </c>
    </row>
    <row r="1225" spans="1:20" x14ac:dyDescent="0.25">
      <c r="A1225" s="1">
        <v>44340</v>
      </c>
      <c r="B1225">
        <v>2118877</v>
      </c>
      <c r="C1225">
        <v>37</v>
      </c>
      <c r="D1225">
        <v>1192453</v>
      </c>
      <c r="E1225">
        <v>52</v>
      </c>
      <c r="F1225">
        <v>105528</v>
      </c>
      <c r="G1225">
        <v>33</v>
      </c>
      <c r="H1225">
        <v>55179</v>
      </c>
      <c r="I1225">
        <v>19</v>
      </c>
      <c r="J1225">
        <v>21563</v>
      </c>
      <c r="K1225">
        <v>73</v>
      </c>
      <c r="L1225">
        <v>869940</v>
      </c>
      <c r="M1225">
        <v>90</v>
      </c>
      <c r="N1225">
        <v>4252</v>
      </c>
      <c r="O1225">
        <v>24</v>
      </c>
      <c r="P1225" t="s">
        <v>25</v>
      </c>
      <c r="Q1225" t="str">
        <f>_xlfn.IFS(OR(MTA_Daily_Ridership[[#This Row],[Day Name]]="Saturday",MTA_Daily_Ridership[[#This Row],[Day Name]]="Sunday"),"Weekend",TRUE,"Weekday")</f>
        <v>Weekday</v>
      </c>
      <c r="R12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4367792</v>
      </c>
      <c r="S1225" s="9">
        <f>(MTA_Daily_Ridership[[#This Row],[Subways: % of Comparable Pre-Pandemic Day]]-100)/100</f>
        <v>-0.63</v>
      </c>
      <c r="T1225">
        <f>MTA_Daily_Ridership[[#This Row],[Subways: Total Estimated Ridership]]/MTA_Daily_Ridership[[#This Row],[Bridges and Tunnels: Total Traffic]]</f>
        <v>2.4356587810653609</v>
      </c>
    </row>
    <row r="1226" spans="1:20" x14ac:dyDescent="0.25">
      <c r="A1226" s="1">
        <v>44341</v>
      </c>
      <c r="B1226">
        <v>2270945</v>
      </c>
      <c r="C1226">
        <v>40</v>
      </c>
      <c r="D1226">
        <v>1253998</v>
      </c>
      <c r="E1226">
        <v>55</v>
      </c>
      <c r="F1226">
        <v>110871</v>
      </c>
      <c r="G1226">
        <v>35</v>
      </c>
      <c r="H1226">
        <v>58737</v>
      </c>
      <c r="I1226">
        <v>21</v>
      </c>
      <c r="J1226">
        <v>22854</v>
      </c>
      <c r="K1226">
        <v>78</v>
      </c>
      <c r="L1226">
        <v>902577</v>
      </c>
      <c r="M1226">
        <v>94</v>
      </c>
      <c r="N1226">
        <v>4683</v>
      </c>
      <c r="O1226">
        <v>27</v>
      </c>
      <c r="P1226" t="s">
        <v>23</v>
      </c>
      <c r="Q1226" t="str">
        <f>_xlfn.IFS(OR(MTA_Daily_Ridership[[#This Row],[Day Name]]="Saturday",MTA_Daily_Ridership[[#This Row],[Day Name]]="Sunday"),"Weekend",TRUE,"Weekday")</f>
        <v>Weekday</v>
      </c>
      <c r="R12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4624665</v>
      </c>
      <c r="S1226" s="9">
        <f>(MTA_Daily_Ridership[[#This Row],[Subways: % of Comparable Pre-Pandemic Day]]-100)/100</f>
        <v>-0.6</v>
      </c>
      <c r="T1226">
        <f>MTA_Daily_Ridership[[#This Row],[Subways: Total Estimated Ridership]]/MTA_Daily_Ridership[[#This Row],[Bridges and Tunnels: Total Traffic]]</f>
        <v>2.516067881189084</v>
      </c>
    </row>
    <row r="1227" spans="1:20" x14ac:dyDescent="0.25">
      <c r="A1227" s="1">
        <v>44342</v>
      </c>
      <c r="B1227">
        <v>2275882</v>
      </c>
      <c r="C1227">
        <v>40</v>
      </c>
      <c r="D1227">
        <v>1241052</v>
      </c>
      <c r="E1227">
        <v>55</v>
      </c>
      <c r="F1227">
        <v>114548</v>
      </c>
      <c r="G1227">
        <v>36</v>
      </c>
      <c r="H1227">
        <v>59613</v>
      </c>
      <c r="I1227">
        <v>21</v>
      </c>
      <c r="J1227">
        <v>23594</v>
      </c>
      <c r="K1227">
        <v>80</v>
      </c>
      <c r="L1227">
        <v>921084</v>
      </c>
      <c r="M1227">
        <v>96</v>
      </c>
      <c r="N1227">
        <v>4429</v>
      </c>
      <c r="O1227">
        <v>25</v>
      </c>
      <c r="P1227" t="s">
        <v>21</v>
      </c>
      <c r="Q1227" t="str">
        <f>_xlfn.IFS(OR(MTA_Daily_Ridership[[#This Row],[Day Name]]="Saturday",MTA_Daily_Ridership[[#This Row],[Day Name]]="Sunday"),"Weekend",TRUE,"Weekday")</f>
        <v>Weekday</v>
      </c>
      <c r="R12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4640202</v>
      </c>
      <c r="S1227" s="9">
        <f>(MTA_Daily_Ridership[[#This Row],[Subways: % of Comparable Pre-Pandemic Day]]-100)/100</f>
        <v>-0.6</v>
      </c>
      <c r="T1227">
        <f>MTA_Daily_Ridership[[#This Row],[Subways: Total Estimated Ridership]]/MTA_Daily_Ridership[[#This Row],[Bridges and Tunnels: Total Traffic]]</f>
        <v>2.4708734491099618</v>
      </c>
    </row>
    <row r="1228" spans="1:20" x14ac:dyDescent="0.25">
      <c r="A1228" s="1">
        <v>44343</v>
      </c>
      <c r="B1228">
        <v>2352019</v>
      </c>
      <c r="C1228">
        <v>41</v>
      </c>
      <c r="D1228">
        <v>1246269</v>
      </c>
      <c r="E1228">
        <v>55</v>
      </c>
      <c r="F1228">
        <v>117293</v>
      </c>
      <c r="G1228">
        <v>37</v>
      </c>
      <c r="H1228">
        <v>62852</v>
      </c>
      <c r="I1228">
        <v>22</v>
      </c>
      <c r="J1228">
        <v>23450</v>
      </c>
      <c r="K1228">
        <v>80</v>
      </c>
      <c r="L1228">
        <v>970920</v>
      </c>
      <c r="M1228">
        <v>101</v>
      </c>
      <c r="N1228">
        <v>4619</v>
      </c>
      <c r="O1228">
        <v>27</v>
      </c>
      <c r="P1228" t="s">
        <v>22</v>
      </c>
      <c r="Q1228" t="str">
        <f>_xlfn.IFS(OR(MTA_Daily_Ridership[[#This Row],[Day Name]]="Saturday",MTA_Daily_Ridership[[#This Row],[Day Name]]="Sunday"),"Weekend",TRUE,"Weekday")</f>
        <v>Weekday</v>
      </c>
      <c r="R12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4777422</v>
      </c>
      <c r="S1228" s="9">
        <f>(MTA_Daily_Ridership[[#This Row],[Subways: % of Comparable Pre-Pandemic Day]]-100)/100</f>
        <v>-0.59</v>
      </c>
      <c r="T1228">
        <f>MTA_Daily_Ridership[[#This Row],[Subways: Total Estimated Ridership]]/MTA_Daily_Ridership[[#This Row],[Bridges and Tunnels: Total Traffic]]</f>
        <v>2.4224642607011906</v>
      </c>
    </row>
    <row r="1229" spans="1:20" x14ac:dyDescent="0.25">
      <c r="A1229" s="1">
        <v>44344</v>
      </c>
      <c r="B1229">
        <v>2232599</v>
      </c>
      <c r="C1229">
        <v>39</v>
      </c>
      <c r="D1229">
        <v>1135369</v>
      </c>
      <c r="E1229">
        <v>50</v>
      </c>
      <c r="F1229">
        <v>112780</v>
      </c>
      <c r="G1229">
        <v>35</v>
      </c>
      <c r="H1229">
        <v>66048</v>
      </c>
      <c r="I1229">
        <v>23</v>
      </c>
      <c r="J1229">
        <v>21520</v>
      </c>
      <c r="K1229">
        <v>73</v>
      </c>
      <c r="L1229">
        <v>931760</v>
      </c>
      <c r="M1229">
        <v>97</v>
      </c>
      <c r="N1229">
        <v>4047</v>
      </c>
      <c r="O1229">
        <v>23</v>
      </c>
      <c r="P1229" t="s">
        <v>24</v>
      </c>
      <c r="Q1229" t="str">
        <f>_xlfn.IFS(OR(MTA_Daily_Ridership[[#This Row],[Day Name]]="Saturday",MTA_Daily_Ridership[[#This Row],[Day Name]]="Sunday"),"Weekend",TRUE,"Weekday")</f>
        <v>Weekday</v>
      </c>
      <c r="R12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4504123</v>
      </c>
      <c r="S1229" s="9">
        <f>(MTA_Daily_Ridership[[#This Row],[Subways: % of Comparable Pre-Pandemic Day]]-100)/100</f>
        <v>-0.61</v>
      </c>
      <c r="T1229">
        <f>MTA_Daily_Ridership[[#This Row],[Subways: Total Estimated Ridership]]/MTA_Daily_Ridership[[#This Row],[Bridges and Tunnels: Total Traffic]]</f>
        <v>2.3961095131793595</v>
      </c>
    </row>
    <row r="1230" spans="1:20" x14ac:dyDescent="0.25">
      <c r="A1230" s="1">
        <v>44345</v>
      </c>
      <c r="B1230">
        <v>1370135</v>
      </c>
      <c r="C1230">
        <v>43</v>
      </c>
      <c r="D1230">
        <v>648192</v>
      </c>
      <c r="E1230">
        <v>46</v>
      </c>
      <c r="F1230">
        <v>54774</v>
      </c>
      <c r="G1230">
        <v>46</v>
      </c>
      <c r="H1230">
        <v>38894</v>
      </c>
      <c r="I1230">
        <v>26</v>
      </c>
      <c r="J1230">
        <v>11734</v>
      </c>
      <c r="K1230">
        <v>68</v>
      </c>
      <c r="L1230">
        <v>744860</v>
      </c>
      <c r="M1230">
        <v>78</v>
      </c>
      <c r="N1230">
        <v>1332</v>
      </c>
      <c r="O1230">
        <v>27</v>
      </c>
      <c r="P1230" t="s">
        <v>26</v>
      </c>
      <c r="Q1230" t="str">
        <f>_xlfn.IFS(OR(MTA_Daily_Ridership[[#This Row],[Day Name]]="Saturday",MTA_Daily_Ridership[[#This Row],[Day Name]]="Sunday"),"Weekend",TRUE,"Weekday")</f>
        <v>Weekend</v>
      </c>
      <c r="R12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2869921</v>
      </c>
      <c r="S1230" s="9">
        <f>(MTA_Daily_Ridership[[#This Row],[Subways: % of Comparable Pre-Pandemic Day]]-100)/100</f>
        <v>-0.56999999999999995</v>
      </c>
      <c r="T1230">
        <f>MTA_Daily_Ridership[[#This Row],[Subways: Total Estimated Ridership]]/MTA_Daily_Ridership[[#This Row],[Bridges and Tunnels: Total Traffic]]</f>
        <v>1.8394530515801628</v>
      </c>
    </row>
    <row r="1231" spans="1:20" x14ac:dyDescent="0.25">
      <c r="A1231" s="1">
        <v>44346</v>
      </c>
      <c r="B1231">
        <v>1065176</v>
      </c>
      <c r="C1231">
        <v>45</v>
      </c>
      <c r="D1231">
        <v>484864</v>
      </c>
      <c r="E1231">
        <v>50</v>
      </c>
      <c r="F1231">
        <v>43418</v>
      </c>
      <c r="G1231">
        <v>45</v>
      </c>
      <c r="H1231">
        <v>30072</v>
      </c>
      <c r="I1231">
        <v>29</v>
      </c>
      <c r="J1231">
        <v>10028</v>
      </c>
      <c r="K1231">
        <v>59</v>
      </c>
      <c r="L1231">
        <v>664029</v>
      </c>
      <c r="M1231">
        <v>78</v>
      </c>
      <c r="N1231">
        <v>956</v>
      </c>
      <c r="O1231">
        <v>27</v>
      </c>
      <c r="P1231" t="s">
        <v>27</v>
      </c>
      <c r="Q1231" t="str">
        <f>_xlfn.IFS(OR(MTA_Daily_Ridership[[#This Row],[Day Name]]="Saturday",MTA_Daily_Ridership[[#This Row],[Day Name]]="Sunday"),"Weekend",TRUE,"Weekday")</f>
        <v>Weekend</v>
      </c>
      <c r="R12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2298543</v>
      </c>
      <c r="S1231" s="9">
        <f>(MTA_Daily_Ridership[[#This Row],[Subways: % of Comparable Pre-Pandemic Day]]-100)/100</f>
        <v>-0.55000000000000004</v>
      </c>
      <c r="T1231">
        <f>MTA_Daily_Ridership[[#This Row],[Subways: Total Estimated Ridership]]/MTA_Daily_Ridership[[#This Row],[Bridges and Tunnels: Total Traffic]]</f>
        <v>1.6041106638414888</v>
      </c>
    </row>
    <row r="1232" spans="1:20" x14ac:dyDescent="0.25">
      <c r="A1232" s="1">
        <v>44347</v>
      </c>
      <c r="B1232">
        <v>1389651</v>
      </c>
      <c r="C1232">
        <v>58</v>
      </c>
      <c r="D1232">
        <v>702801</v>
      </c>
      <c r="E1232">
        <v>73</v>
      </c>
      <c r="F1232">
        <v>102292</v>
      </c>
      <c r="G1232">
        <v>105</v>
      </c>
      <c r="H1232">
        <v>43039</v>
      </c>
      <c r="I1232">
        <v>41</v>
      </c>
      <c r="J1232">
        <v>10380</v>
      </c>
      <c r="K1232">
        <v>61</v>
      </c>
      <c r="L1232">
        <v>756187</v>
      </c>
      <c r="M1232">
        <v>89</v>
      </c>
      <c r="N1232">
        <v>1651</v>
      </c>
      <c r="O1232">
        <v>47</v>
      </c>
      <c r="P1232" t="s">
        <v>25</v>
      </c>
      <c r="Q1232" t="str">
        <f>_xlfn.IFS(OR(MTA_Daily_Ridership[[#This Row],[Day Name]]="Saturday",MTA_Daily_Ridership[[#This Row],[Day Name]]="Sunday"),"Weekend",TRUE,"Weekday")</f>
        <v>Weekday</v>
      </c>
      <c r="R12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3006001</v>
      </c>
      <c r="S1232" s="9">
        <f>(MTA_Daily_Ridership[[#This Row],[Subways: % of Comparable Pre-Pandemic Day]]-100)/100</f>
        <v>-0.42</v>
      </c>
      <c r="T1232">
        <f>MTA_Daily_Ridership[[#This Row],[Subways: Total Estimated Ridership]]/MTA_Daily_Ridership[[#This Row],[Bridges and Tunnels: Total Traffic]]</f>
        <v>1.8377081330411658</v>
      </c>
    </row>
    <row r="1233" spans="1:20" x14ac:dyDescent="0.25">
      <c r="A1233" s="1">
        <v>44348</v>
      </c>
      <c r="B1233">
        <v>2258831</v>
      </c>
      <c r="C1233">
        <v>40</v>
      </c>
      <c r="D1233">
        <v>1230127</v>
      </c>
      <c r="E1233">
        <v>57</v>
      </c>
      <c r="F1233">
        <v>114759</v>
      </c>
      <c r="G1233">
        <v>34</v>
      </c>
      <c r="H1233">
        <v>94923</v>
      </c>
      <c r="I1233">
        <v>32</v>
      </c>
      <c r="J1233">
        <v>22308</v>
      </c>
      <c r="K1233">
        <v>76</v>
      </c>
      <c r="L1233">
        <v>907698</v>
      </c>
      <c r="M1233">
        <v>92</v>
      </c>
      <c r="N1233">
        <v>4705</v>
      </c>
      <c r="O1233">
        <v>29</v>
      </c>
      <c r="P1233" t="s">
        <v>23</v>
      </c>
      <c r="Q1233" t="str">
        <f>_xlfn.IFS(OR(MTA_Daily_Ridership[[#This Row],[Day Name]]="Saturday",MTA_Daily_Ridership[[#This Row],[Day Name]]="Sunday"),"Weekend",TRUE,"Weekday")</f>
        <v>Weekday</v>
      </c>
      <c r="R12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4633351</v>
      </c>
      <c r="S1233" s="9">
        <f>(MTA_Daily_Ridership[[#This Row],[Subways: % of Comparable Pre-Pandemic Day]]-100)/100</f>
        <v>-0.6</v>
      </c>
      <c r="T1233">
        <f>MTA_Daily_Ridership[[#This Row],[Subways: Total Estimated Ridership]]/MTA_Daily_Ridership[[#This Row],[Bridges and Tunnels: Total Traffic]]</f>
        <v>2.4885270211017323</v>
      </c>
    </row>
    <row r="1234" spans="1:20" x14ac:dyDescent="0.25">
      <c r="A1234" s="1">
        <v>44349</v>
      </c>
      <c r="B1234">
        <v>2343745</v>
      </c>
      <c r="C1234">
        <v>42</v>
      </c>
      <c r="D1234">
        <v>1249102</v>
      </c>
      <c r="E1234">
        <v>58</v>
      </c>
      <c r="F1234">
        <v>112503</v>
      </c>
      <c r="G1234">
        <v>34</v>
      </c>
      <c r="H1234">
        <v>90821</v>
      </c>
      <c r="I1234">
        <v>31</v>
      </c>
      <c r="J1234">
        <v>24325</v>
      </c>
      <c r="K1234">
        <v>83</v>
      </c>
      <c r="L1234">
        <v>910385</v>
      </c>
      <c r="M1234">
        <v>93</v>
      </c>
      <c r="N1234">
        <v>4772</v>
      </c>
      <c r="O1234">
        <v>29</v>
      </c>
      <c r="P1234" t="s">
        <v>21</v>
      </c>
      <c r="Q1234" t="str">
        <f>_xlfn.IFS(OR(MTA_Daily_Ridership[[#This Row],[Day Name]]="Saturday",MTA_Daily_Ridership[[#This Row],[Day Name]]="Sunday"),"Weekend",TRUE,"Weekday")</f>
        <v>Weekday</v>
      </c>
      <c r="R12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4735653</v>
      </c>
      <c r="S1234" s="9">
        <f>(MTA_Daily_Ridership[[#This Row],[Subways: % of Comparable Pre-Pandemic Day]]-100)/100</f>
        <v>-0.57999999999999996</v>
      </c>
      <c r="T1234">
        <f>MTA_Daily_Ridership[[#This Row],[Subways: Total Estimated Ridership]]/MTA_Daily_Ridership[[#This Row],[Bridges and Tunnels: Total Traffic]]</f>
        <v>2.5744547636439528</v>
      </c>
    </row>
    <row r="1235" spans="1:20" x14ac:dyDescent="0.25">
      <c r="A1235" s="1">
        <v>44350</v>
      </c>
      <c r="B1235">
        <v>2233917</v>
      </c>
      <c r="C1235">
        <v>40</v>
      </c>
      <c r="D1235">
        <v>1143159</v>
      </c>
      <c r="E1235">
        <v>53</v>
      </c>
      <c r="F1235">
        <v>102751</v>
      </c>
      <c r="G1235">
        <v>31</v>
      </c>
      <c r="H1235">
        <v>84815</v>
      </c>
      <c r="I1235">
        <v>29</v>
      </c>
      <c r="J1235">
        <v>23026</v>
      </c>
      <c r="K1235">
        <v>79</v>
      </c>
      <c r="L1235">
        <v>895524</v>
      </c>
      <c r="M1235">
        <v>91</v>
      </c>
      <c r="N1235">
        <v>4419</v>
      </c>
      <c r="O1235">
        <v>27</v>
      </c>
      <c r="P1235" t="s">
        <v>22</v>
      </c>
      <c r="Q1235" t="str">
        <f>_xlfn.IFS(OR(MTA_Daily_Ridership[[#This Row],[Day Name]]="Saturday",MTA_Daily_Ridership[[#This Row],[Day Name]]="Sunday"),"Weekend",TRUE,"Weekday")</f>
        <v>Weekday</v>
      </c>
      <c r="R12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4487611</v>
      </c>
      <c r="S1235" s="9">
        <f>(MTA_Daily_Ridership[[#This Row],[Subways: % of Comparable Pre-Pandemic Day]]-100)/100</f>
        <v>-0.6</v>
      </c>
      <c r="T1235">
        <f>MTA_Daily_Ridership[[#This Row],[Subways: Total Estimated Ridership]]/MTA_Daily_Ridership[[#This Row],[Bridges and Tunnels: Total Traffic]]</f>
        <v>2.4945361598349125</v>
      </c>
    </row>
    <row r="1236" spans="1:20" x14ac:dyDescent="0.25">
      <c r="A1236" s="1">
        <v>44351</v>
      </c>
      <c r="B1236">
        <v>2310032</v>
      </c>
      <c r="C1236">
        <v>41</v>
      </c>
      <c r="D1236">
        <v>1160335</v>
      </c>
      <c r="E1236">
        <v>54</v>
      </c>
      <c r="F1236">
        <v>104564</v>
      </c>
      <c r="G1236">
        <v>31</v>
      </c>
      <c r="H1236">
        <v>88908</v>
      </c>
      <c r="I1236">
        <v>30</v>
      </c>
      <c r="J1236">
        <v>22743</v>
      </c>
      <c r="K1236">
        <v>78</v>
      </c>
      <c r="L1236">
        <v>930743</v>
      </c>
      <c r="M1236">
        <v>95</v>
      </c>
      <c r="N1236">
        <v>4308</v>
      </c>
      <c r="O1236">
        <v>27</v>
      </c>
      <c r="P1236" t="s">
        <v>24</v>
      </c>
      <c r="Q1236" t="str">
        <f>_xlfn.IFS(OR(MTA_Daily_Ridership[[#This Row],[Day Name]]="Saturday",MTA_Daily_Ridership[[#This Row],[Day Name]]="Sunday"),"Weekend",TRUE,"Weekday")</f>
        <v>Weekday</v>
      </c>
      <c r="R12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4621633</v>
      </c>
      <c r="S1236" s="9">
        <f>(MTA_Daily_Ridership[[#This Row],[Subways: % of Comparable Pre-Pandemic Day]]-100)/100</f>
        <v>-0.59</v>
      </c>
      <c r="T1236">
        <f>MTA_Daily_Ridership[[#This Row],[Subways: Total Estimated Ridership]]/MTA_Daily_Ridership[[#This Row],[Bridges and Tunnels: Total Traffic]]</f>
        <v>2.4819225070723068</v>
      </c>
    </row>
    <row r="1237" spans="1:20" x14ac:dyDescent="0.25">
      <c r="A1237" s="1">
        <v>44354</v>
      </c>
      <c r="B1237">
        <v>2223265</v>
      </c>
      <c r="C1237">
        <v>40</v>
      </c>
      <c r="D1237">
        <v>1200737</v>
      </c>
      <c r="E1237">
        <v>56</v>
      </c>
      <c r="F1237">
        <v>112097</v>
      </c>
      <c r="G1237">
        <v>34</v>
      </c>
      <c r="H1237">
        <v>89412</v>
      </c>
      <c r="I1237">
        <v>30</v>
      </c>
      <c r="J1237">
        <v>21511</v>
      </c>
      <c r="K1237">
        <v>73</v>
      </c>
      <c r="L1237">
        <v>897208</v>
      </c>
      <c r="M1237">
        <v>91</v>
      </c>
      <c r="N1237">
        <v>4348</v>
      </c>
      <c r="O1237">
        <v>27</v>
      </c>
      <c r="P1237" t="s">
        <v>25</v>
      </c>
      <c r="Q1237" t="str">
        <f>_xlfn.IFS(OR(MTA_Daily_Ridership[[#This Row],[Day Name]]="Saturday",MTA_Daily_Ridership[[#This Row],[Day Name]]="Sunday"),"Weekend",TRUE,"Weekday")</f>
        <v>Weekday</v>
      </c>
      <c r="R12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4548578</v>
      </c>
      <c r="S1237" s="9">
        <f>(MTA_Daily_Ridership[[#This Row],[Subways: % of Comparable Pre-Pandemic Day]]-100)/100</f>
        <v>-0.6</v>
      </c>
      <c r="T1237">
        <f>MTA_Daily_Ridership[[#This Row],[Subways: Total Estimated Ridership]]/MTA_Daily_Ridership[[#This Row],[Bridges and Tunnels: Total Traffic]]</f>
        <v>2.4779816943228328</v>
      </c>
    </row>
    <row r="1238" spans="1:20" x14ac:dyDescent="0.25">
      <c r="A1238" s="1">
        <v>44355</v>
      </c>
      <c r="B1238">
        <v>2265591</v>
      </c>
      <c r="C1238">
        <v>40</v>
      </c>
      <c r="D1238">
        <v>1175335</v>
      </c>
      <c r="E1238">
        <v>55</v>
      </c>
      <c r="F1238">
        <v>108346</v>
      </c>
      <c r="G1238">
        <v>33</v>
      </c>
      <c r="H1238">
        <v>87986</v>
      </c>
      <c r="I1238">
        <v>30</v>
      </c>
      <c r="J1238">
        <v>22948</v>
      </c>
      <c r="K1238">
        <v>78</v>
      </c>
      <c r="L1238">
        <v>878376</v>
      </c>
      <c r="M1238">
        <v>89</v>
      </c>
      <c r="N1238">
        <v>4561</v>
      </c>
      <c r="O1238">
        <v>28</v>
      </c>
      <c r="P1238" t="s">
        <v>23</v>
      </c>
      <c r="Q1238" t="str">
        <f>_xlfn.IFS(OR(MTA_Daily_Ridership[[#This Row],[Day Name]]="Saturday",MTA_Daily_Ridership[[#This Row],[Day Name]]="Sunday"),"Weekend",TRUE,"Weekday")</f>
        <v>Weekday</v>
      </c>
      <c r="R12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4543143</v>
      </c>
      <c r="S1238" s="9">
        <f>(MTA_Daily_Ridership[[#This Row],[Subways: % of Comparable Pre-Pandemic Day]]-100)/100</f>
        <v>-0.6</v>
      </c>
      <c r="T1238">
        <f>MTA_Daily_Ridership[[#This Row],[Subways: Total Estimated Ridership]]/MTA_Daily_Ridership[[#This Row],[Bridges and Tunnels: Total Traffic]]</f>
        <v>2.5792951993223858</v>
      </c>
    </row>
    <row r="1239" spans="1:20" x14ac:dyDescent="0.25">
      <c r="A1239" s="1">
        <v>44358</v>
      </c>
      <c r="B1239">
        <v>2468258</v>
      </c>
      <c r="C1239">
        <v>44</v>
      </c>
      <c r="D1239">
        <v>1221484</v>
      </c>
      <c r="E1239">
        <v>57</v>
      </c>
      <c r="F1239">
        <v>118259</v>
      </c>
      <c r="G1239">
        <v>36</v>
      </c>
      <c r="H1239">
        <v>94566</v>
      </c>
      <c r="I1239">
        <v>32</v>
      </c>
      <c r="J1239">
        <v>23324</v>
      </c>
      <c r="K1239">
        <v>80</v>
      </c>
      <c r="L1239">
        <v>968763</v>
      </c>
      <c r="M1239">
        <v>99</v>
      </c>
      <c r="N1239">
        <v>4371</v>
      </c>
      <c r="O1239">
        <v>27</v>
      </c>
      <c r="P1239" t="s">
        <v>24</v>
      </c>
      <c r="Q1239" t="str">
        <f>_xlfn.IFS(OR(MTA_Daily_Ridership[[#This Row],[Day Name]]="Saturday",MTA_Daily_Ridership[[#This Row],[Day Name]]="Sunday"),"Weekend",TRUE,"Weekday")</f>
        <v>Weekday</v>
      </c>
      <c r="R12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4899025</v>
      </c>
      <c r="S1239" s="9">
        <f>(MTA_Daily_Ridership[[#This Row],[Subways: % of Comparable Pre-Pandemic Day]]-100)/100</f>
        <v>-0.56000000000000005</v>
      </c>
      <c r="T1239">
        <f>MTA_Daily_Ridership[[#This Row],[Subways: Total Estimated Ridership]]/MTA_Daily_Ridership[[#This Row],[Bridges and Tunnels: Total Traffic]]</f>
        <v>2.5478450353698481</v>
      </c>
    </row>
    <row r="1240" spans="1:20" x14ac:dyDescent="0.25">
      <c r="A1240" s="1">
        <v>44361</v>
      </c>
      <c r="B1240">
        <v>2223186</v>
      </c>
      <c r="C1240">
        <v>40</v>
      </c>
      <c r="D1240">
        <v>1176722</v>
      </c>
      <c r="E1240">
        <v>55</v>
      </c>
      <c r="F1240">
        <v>115254</v>
      </c>
      <c r="G1240">
        <v>35</v>
      </c>
      <c r="H1240">
        <v>91064</v>
      </c>
      <c r="I1240">
        <v>31</v>
      </c>
      <c r="J1240">
        <v>21568</v>
      </c>
      <c r="K1240">
        <v>74</v>
      </c>
      <c r="L1240">
        <v>869235</v>
      </c>
      <c r="M1240">
        <v>88</v>
      </c>
      <c r="N1240">
        <v>4205</v>
      </c>
      <c r="O1240">
        <v>26</v>
      </c>
      <c r="P1240" t="s">
        <v>25</v>
      </c>
      <c r="Q1240" t="str">
        <f>_xlfn.IFS(OR(MTA_Daily_Ridership[[#This Row],[Day Name]]="Saturday",MTA_Daily_Ridership[[#This Row],[Day Name]]="Sunday"),"Weekend",TRUE,"Weekday")</f>
        <v>Weekday</v>
      </c>
      <c r="R12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4501234</v>
      </c>
      <c r="S1240" s="9">
        <f>(MTA_Daily_Ridership[[#This Row],[Subways: % of Comparable Pre-Pandemic Day]]-100)/100</f>
        <v>-0.6</v>
      </c>
      <c r="T1240">
        <f>MTA_Daily_Ridership[[#This Row],[Subways: Total Estimated Ridership]]/MTA_Daily_Ridership[[#This Row],[Bridges and Tunnels: Total Traffic]]</f>
        <v>2.5576351619527515</v>
      </c>
    </row>
    <row r="1241" spans="1:20" x14ac:dyDescent="0.25">
      <c r="A1241" s="1">
        <v>44365</v>
      </c>
      <c r="B1241">
        <v>2572013</v>
      </c>
      <c r="C1241">
        <v>98</v>
      </c>
      <c r="D1241">
        <v>1235675</v>
      </c>
      <c r="E1241">
        <v>114</v>
      </c>
      <c r="F1241">
        <v>122848</v>
      </c>
      <c r="G1241">
        <v>125</v>
      </c>
      <c r="H1241">
        <v>104304</v>
      </c>
      <c r="I1241">
        <v>96</v>
      </c>
      <c r="J1241">
        <v>22491</v>
      </c>
      <c r="K1241">
        <v>124</v>
      </c>
      <c r="L1241">
        <v>989296</v>
      </c>
      <c r="M1241">
        <v>107</v>
      </c>
      <c r="N1241">
        <v>4549</v>
      </c>
      <c r="O1241">
        <v>117</v>
      </c>
      <c r="P1241" t="s">
        <v>24</v>
      </c>
      <c r="Q1241" t="str">
        <f>_xlfn.IFS(OR(MTA_Daily_Ridership[[#This Row],[Day Name]]="Saturday",MTA_Daily_Ridership[[#This Row],[Day Name]]="Sunday"),"Weekend",TRUE,"Weekday")</f>
        <v>Weekday</v>
      </c>
      <c r="R12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5051176</v>
      </c>
      <c r="S1241" s="9">
        <f>(MTA_Daily_Ridership[[#This Row],[Subways: % of Comparable Pre-Pandemic Day]]-100)/100</f>
        <v>-0.02</v>
      </c>
      <c r="T1241">
        <f>MTA_Daily_Ridership[[#This Row],[Subways: Total Estimated Ridership]]/MTA_Daily_Ridership[[#This Row],[Bridges and Tunnels: Total Traffic]]</f>
        <v>2.5998417056169236</v>
      </c>
    </row>
    <row r="1242" spans="1:20" x14ac:dyDescent="0.25">
      <c r="A1242" s="1">
        <v>44368</v>
      </c>
      <c r="B1242">
        <v>2264368</v>
      </c>
      <c r="C1242">
        <v>40</v>
      </c>
      <c r="D1242">
        <v>1191844</v>
      </c>
      <c r="E1242">
        <v>55</v>
      </c>
      <c r="F1242">
        <v>123918</v>
      </c>
      <c r="G1242">
        <v>37</v>
      </c>
      <c r="H1242">
        <v>95740</v>
      </c>
      <c r="I1242">
        <v>32</v>
      </c>
      <c r="J1242">
        <v>20512</v>
      </c>
      <c r="K1242">
        <v>70</v>
      </c>
      <c r="L1242">
        <v>926300</v>
      </c>
      <c r="M1242">
        <v>94</v>
      </c>
      <c r="N1242">
        <v>4601</v>
      </c>
      <c r="O1242">
        <v>28</v>
      </c>
      <c r="P1242" t="s">
        <v>25</v>
      </c>
      <c r="Q1242" t="str">
        <f>_xlfn.IFS(OR(MTA_Daily_Ridership[[#This Row],[Day Name]]="Saturday",MTA_Daily_Ridership[[#This Row],[Day Name]]="Sunday"),"Weekend",TRUE,"Weekday")</f>
        <v>Weekday</v>
      </c>
      <c r="R12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4627283</v>
      </c>
      <c r="S1242" s="9">
        <f>(MTA_Daily_Ridership[[#This Row],[Subways: % of Comparable Pre-Pandemic Day]]-100)/100</f>
        <v>-0.6</v>
      </c>
      <c r="T1242">
        <f>MTA_Daily_Ridership[[#This Row],[Subways: Total Estimated Ridership]]/MTA_Daily_Ridership[[#This Row],[Bridges and Tunnels: Total Traffic]]</f>
        <v>2.4445298499406238</v>
      </c>
    </row>
    <row r="1243" spans="1:20" x14ac:dyDescent="0.25">
      <c r="A1243" s="1">
        <v>44369</v>
      </c>
      <c r="B1243">
        <v>2354873</v>
      </c>
      <c r="C1243">
        <v>42</v>
      </c>
      <c r="D1243">
        <v>1172110</v>
      </c>
      <c r="E1243">
        <v>55</v>
      </c>
      <c r="F1243">
        <v>116165</v>
      </c>
      <c r="G1243">
        <v>35</v>
      </c>
      <c r="H1243">
        <v>97637</v>
      </c>
      <c r="I1243">
        <v>33</v>
      </c>
      <c r="J1243">
        <v>22293</v>
      </c>
      <c r="K1243">
        <v>76</v>
      </c>
      <c r="L1243">
        <v>896868</v>
      </c>
      <c r="M1243">
        <v>91</v>
      </c>
      <c r="N1243">
        <v>4648</v>
      </c>
      <c r="O1243">
        <v>29</v>
      </c>
      <c r="P1243" t="s">
        <v>23</v>
      </c>
      <c r="Q1243" t="str">
        <f>_xlfn.IFS(OR(MTA_Daily_Ridership[[#This Row],[Day Name]]="Saturday",MTA_Daily_Ridership[[#This Row],[Day Name]]="Sunday"),"Weekend",TRUE,"Weekday")</f>
        <v>Weekday</v>
      </c>
      <c r="R12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4664594</v>
      </c>
      <c r="S1243" s="9">
        <f>(MTA_Daily_Ridership[[#This Row],[Subways: % of Comparable Pre-Pandemic Day]]-100)/100</f>
        <v>-0.57999999999999996</v>
      </c>
      <c r="T1243">
        <f>MTA_Daily_Ridership[[#This Row],[Subways: Total Estimated Ridership]]/MTA_Daily_Ridership[[#This Row],[Bridges and Tunnels: Total Traffic]]</f>
        <v>2.6256628623164167</v>
      </c>
    </row>
    <row r="1244" spans="1:20" x14ac:dyDescent="0.25">
      <c r="A1244" s="1">
        <v>44371</v>
      </c>
      <c r="B1244">
        <v>2552639</v>
      </c>
      <c r="C1244">
        <v>46</v>
      </c>
      <c r="D1244">
        <v>1248843</v>
      </c>
      <c r="E1244">
        <v>58</v>
      </c>
      <c r="F1244">
        <v>121542</v>
      </c>
      <c r="G1244">
        <v>37</v>
      </c>
      <c r="H1244">
        <v>100509</v>
      </c>
      <c r="I1244">
        <v>34</v>
      </c>
      <c r="J1244">
        <v>22842</v>
      </c>
      <c r="K1244">
        <v>78</v>
      </c>
      <c r="L1244">
        <v>978351</v>
      </c>
      <c r="M1244">
        <v>99</v>
      </c>
      <c r="N1244">
        <v>5045</v>
      </c>
      <c r="O1244">
        <v>31</v>
      </c>
      <c r="P1244" t="s">
        <v>22</v>
      </c>
      <c r="Q1244" t="str">
        <f>_xlfn.IFS(OR(MTA_Daily_Ridership[[#This Row],[Day Name]]="Saturday",MTA_Daily_Ridership[[#This Row],[Day Name]]="Sunday"),"Weekend",TRUE,"Weekday")</f>
        <v>Weekday</v>
      </c>
      <c r="R12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5029771</v>
      </c>
      <c r="S1244" s="9">
        <f>(MTA_Daily_Ridership[[#This Row],[Subways: % of Comparable Pre-Pandemic Day]]-100)/100</f>
        <v>-0.54</v>
      </c>
      <c r="T1244">
        <f>MTA_Daily_Ridership[[#This Row],[Subways: Total Estimated Ridership]]/MTA_Daily_Ridership[[#This Row],[Bridges and Tunnels: Total Traffic]]</f>
        <v>2.609123923826929</v>
      </c>
    </row>
    <row r="1245" spans="1:20" x14ac:dyDescent="0.25">
      <c r="A1245" s="1">
        <v>44372</v>
      </c>
      <c r="B1245">
        <v>2582713</v>
      </c>
      <c r="C1245">
        <v>46</v>
      </c>
      <c r="D1245">
        <v>1214123</v>
      </c>
      <c r="E1245">
        <v>56</v>
      </c>
      <c r="F1245">
        <v>126722</v>
      </c>
      <c r="G1245">
        <v>38</v>
      </c>
      <c r="H1245">
        <v>100537</v>
      </c>
      <c r="I1245">
        <v>34</v>
      </c>
      <c r="J1245">
        <v>22400</v>
      </c>
      <c r="K1245">
        <v>76</v>
      </c>
      <c r="L1245">
        <v>988675</v>
      </c>
      <c r="M1245">
        <v>101</v>
      </c>
      <c r="N1245">
        <v>4712</v>
      </c>
      <c r="O1245">
        <v>29</v>
      </c>
      <c r="P1245" t="s">
        <v>24</v>
      </c>
      <c r="Q1245" t="str">
        <f>_xlfn.IFS(OR(MTA_Daily_Ridership[[#This Row],[Day Name]]="Saturday",MTA_Daily_Ridership[[#This Row],[Day Name]]="Sunday"),"Weekend",TRUE,"Weekday")</f>
        <v>Weekday</v>
      </c>
      <c r="R12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5039882</v>
      </c>
      <c r="S1245" s="9">
        <f>(MTA_Daily_Ridership[[#This Row],[Subways: % of Comparable Pre-Pandemic Day]]-100)/100</f>
        <v>-0.54</v>
      </c>
      <c r="T1245">
        <f>MTA_Daily_Ridership[[#This Row],[Subways: Total Estimated Ridership]]/MTA_Daily_Ridership[[#This Row],[Bridges and Tunnels: Total Traffic]]</f>
        <v>2.6122972665436062</v>
      </c>
    </row>
    <row r="1246" spans="1:20" x14ac:dyDescent="0.25">
      <c r="A1246" s="1">
        <v>44375</v>
      </c>
      <c r="B1246">
        <v>2252362</v>
      </c>
      <c r="C1246">
        <v>40</v>
      </c>
      <c r="D1246">
        <v>1152019</v>
      </c>
      <c r="E1246">
        <v>54</v>
      </c>
      <c r="F1246">
        <v>122263</v>
      </c>
      <c r="G1246">
        <v>37</v>
      </c>
      <c r="H1246">
        <v>101482</v>
      </c>
      <c r="I1246">
        <v>34</v>
      </c>
      <c r="J1246">
        <v>20503</v>
      </c>
      <c r="K1246">
        <v>70</v>
      </c>
      <c r="L1246">
        <v>924740</v>
      </c>
      <c r="M1246">
        <v>94</v>
      </c>
      <c r="N1246">
        <v>4564</v>
      </c>
      <c r="O1246">
        <v>28</v>
      </c>
      <c r="P1246" t="s">
        <v>25</v>
      </c>
      <c r="Q1246" t="str">
        <f>_xlfn.IFS(OR(MTA_Daily_Ridership[[#This Row],[Day Name]]="Saturday",MTA_Daily_Ridership[[#This Row],[Day Name]]="Sunday"),"Weekend",TRUE,"Weekday")</f>
        <v>Weekday</v>
      </c>
      <c r="R12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4577933</v>
      </c>
      <c r="S1246" s="9">
        <f>(MTA_Daily_Ridership[[#This Row],[Subways: % of Comparable Pre-Pandemic Day]]-100)/100</f>
        <v>-0.6</v>
      </c>
      <c r="T1246">
        <f>MTA_Daily_Ridership[[#This Row],[Subways: Total Estimated Ridership]]/MTA_Daily_Ridership[[#This Row],[Bridges and Tunnels: Total Traffic]]</f>
        <v>2.4356705668620369</v>
      </c>
    </row>
    <row r="1247" spans="1:20" x14ac:dyDescent="0.25">
      <c r="A1247" s="1">
        <v>44376</v>
      </c>
      <c r="B1247">
        <v>2343739</v>
      </c>
      <c r="C1247">
        <v>42</v>
      </c>
      <c r="D1247">
        <v>1169268</v>
      </c>
      <c r="E1247">
        <v>54</v>
      </c>
      <c r="F1247">
        <v>119355</v>
      </c>
      <c r="G1247">
        <v>36</v>
      </c>
      <c r="H1247">
        <v>97829</v>
      </c>
      <c r="I1247">
        <v>33</v>
      </c>
      <c r="J1247">
        <v>21612</v>
      </c>
      <c r="K1247">
        <v>74</v>
      </c>
      <c r="L1247">
        <v>930011</v>
      </c>
      <c r="M1247">
        <v>95</v>
      </c>
      <c r="N1247">
        <v>4717</v>
      </c>
      <c r="O1247">
        <v>29</v>
      </c>
      <c r="P1247" t="s">
        <v>23</v>
      </c>
      <c r="Q1247" t="str">
        <f>_xlfn.IFS(OR(MTA_Daily_Ridership[[#This Row],[Day Name]]="Saturday",MTA_Daily_Ridership[[#This Row],[Day Name]]="Sunday"),"Weekend",TRUE,"Weekday")</f>
        <v>Weekday</v>
      </c>
      <c r="R12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4686531</v>
      </c>
      <c r="S1247" s="9">
        <f>(MTA_Daily_Ridership[[#This Row],[Subways: % of Comparable Pre-Pandemic Day]]-100)/100</f>
        <v>-0.57999999999999996</v>
      </c>
      <c r="T1247">
        <f>MTA_Daily_Ridership[[#This Row],[Subways: Total Estimated Ridership]]/MTA_Daily_Ridership[[#This Row],[Bridges and Tunnels: Total Traffic]]</f>
        <v>2.5201196544987101</v>
      </c>
    </row>
    <row r="1248" spans="1:20" x14ac:dyDescent="0.25">
      <c r="A1248" s="1">
        <v>44377</v>
      </c>
      <c r="B1248">
        <v>2346388</v>
      </c>
      <c r="C1248">
        <v>42</v>
      </c>
      <c r="D1248">
        <v>1139886</v>
      </c>
      <c r="E1248">
        <v>53</v>
      </c>
      <c r="F1248">
        <v>119358</v>
      </c>
      <c r="G1248">
        <v>36</v>
      </c>
      <c r="H1248">
        <v>99455</v>
      </c>
      <c r="I1248">
        <v>34</v>
      </c>
      <c r="J1248">
        <v>23001</v>
      </c>
      <c r="K1248">
        <v>79</v>
      </c>
      <c r="L1248">
        <v>945822</v>
      </c>
      <c r="M1248">
        <v>96</v>
      </c>
      <c r="N1248">
        <v>4476</v>
      </c>
      <c r="O1248">
        <v>28</v>
      </c>
      <c r="P1248" t="s">
        <v>21</v>
      </c>
      <c r="Q1248" t="str">
        <f>_xlfn.IFS(OR(MTA_Daily_Ridership[[#This Row],[Day Name]]="Saturday",MTA_Daily_Ridership[[#This Row],[Day Name]]="Sunday"),"Weekend",TRUE,"Weekday")</f>
        <v>Weekday</v>
      </c>
      <c r="R12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4678386</v>
      </c>
      <c r="S1248" s="9">
        <f>(MTA_Daily_Ridership[[#This Row],[Subways: % of Comparable Pre-Pandemic Day]]-100)/100</f>
        <v>-0.57999999999999996</v>
      </c>
      <c r="T1248">
        <f>MTA_Daily_Ridership[[#This Row],[Subways: Total Estimated Ridership]]/MTA_Daily_Ridership[[#This Row],[Bridges and Tunnels: Total Traffic]]</f>
        <v>2.4807923689658309</v>
      </c>
    </row>
    <row r="1249" spans="1:20" x14ac:dyDescent="0.25">
      <c r="A1249" s="1">
        <v>44378</v>
      </c>
      <c r="B1249">
        <v>2292461</v>
      </c>
      <c r="C1249">
        <v>43</v>
      </c>
      <c r="D1249">
        <v>1104516</v>
      </c>
      <c r="E1249">
        <v>53</v>
      </c>
      <c r="F1249">
        <v>114363</v>
      </c>
      <c r="G1249">
        <v>36</v>
      </c>
      <c r="H1249">
        <v>90018</v>
      </c>
      <c r="I1249">
        <v>32</v>
      </c>
      <c r="J1249">
        <v>22011</v>
      </c>
      <c r="K1249">
        <v>78</v>
      </c>
      <c r="L1249">
        <v>933638</v>
      </c>
      <c r="M1249">
        <v>97</v>
      </c>
      <c r="N1249">
        <v>4598</v>
      </c>
      <c r="O1249">
        <v>33</v>
      </c>
      <c r="P1249" t="s">
        <v>22</v>
      </c>
      <c r="Q1249" t="str">
        <f>_xlfn.IFS(OR(MTA_Daily_Ridership[[#This Row],[Day Name]]="Saturday",MTA_Daily_Ridership[[#This Row],[Day Name]]="Sunday"),"Weekend",TRUE,"Weekday")</f>
        <v>Weekday</v>
      </c>
      <c r="R12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4561605</v>
      </c>
      <c r="S1249" s="9">
        <f>(MTA_Daily_Ridership[[#This Row],[Subways: % of Comparable Pre-Pandemic Day]]-100)/100</f>
        <v>-0.56999999999999995</v>
      </c>
      <c r="T1249">
        <f>MTA_Daily_Ridership[[#This Row],[Subways: Total Estimated Ridership]]/MTA_Daily_Ridership[[#This Row],[Bridges and Tunnels: Total Traffic]]</f>
        <v>2.4554066993845582</v>
      </c>
    </row>
    <row r="1250" spans="1:20" x14ac:dyDescent="0.25">
      <c r="A1250" s="1">
        <v>44379</v>
      </c>
      <c r="B1250">
        <v>2296044</v>
      </c>
      <c r="C1250">
        <v>43</v>
      </c>
      <c r="D1250">
        <v>1121116</v>
      </c>
      <c r="E1250">
        <v>54</v>
      </c>
      <c r="F1250">
        <v>116542</v>
      </c>
      <c r="G1250">
        <v>37</v>
      </c>
      <c r="H1250">
        <v>94252</v>
      </c>
      <c r="I1250">
        <v>33</v>
      </c>
      <c r="J1250">
        <v>21489</v>
      </c>
      <c r="K1250">
        <v>76</v>
      </c>
      <c r="L1250">
        <v>920188</v>
      </c>
      <c r="M1250">
        <v>96</v>
      </c>
      <c r="N1250">
        <v>4258</v>
      </c>
      <c r="O1250">
        <v>31</v>
      </c>
      <c r="P1250" t="s">
        <v>24</v>
      </c>
      <c r="Q1250" t="str">
        <f>_xlfn.IFS(OR(MTA_Daily_Ridership[[#This Row],[Day Name]]="Saturday",MTA_Daily_Ridership[[#This Row],[Day Name]]="Sunday"),"Weekend",TRUE,"Weekday")</f>
        <v>Weekday</v>
      </c>
      <c r="R12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4573889</v>
      </c>
      <c r="S1250" s="9">
        <f>(MTA_Daily_Ridership[[#This Row],[Subways: % of Comparable Pre-Pandemic Day]]-100)/100</f>
        <v>-0.56999999999999995</v>
      </c>
      <c r="T1250">
        <f>MTA_Daily_Ridership[[#This Row],[Subways: Total Estimated Ridership]]/MTA_Daily_Ridership[[#This Row],[Bridges and Tunnels: Total Traffic]]</f>
        <v>2.4951901133246683</v>
      </c>
    </row>
    <row r="1251" spans="1:20" x14ac:dyDescent="0.25">
      <c r="A1251" s="1">
        <v>44380</v>
      </c>
      <c r="B1251">
        <v>1541988</v>
      </c>
      <c r="C1251">
        <v>55</v>
      </c>
      <c r="D1251">
        <v>738089</v>
      </c>
      <c r="E1251">
        <v>55</v>
      </c>
      <c r="F1251">
        <v>63827</v>
      </c>
      <c r="G1251">
        <v>50</v>
      </c>
      <c r="H1251">
        <v>57381</v>
      </c>
      <c r="I1251">
        <v>37</v>
      </c>
      <c r="J1251">
        <v>12676</v>
      </c>
      <c r="K1251">
        <v>80</v>
      </c>
      <c r="L1251">
        <v>777262</v>
      </c>
      <c r="M1251">
        <v>84</v>
      </c>
      <c r="N1251">
        <v>1768</v>
      </c>
      <c r="O1251">
        <v>35</v>
      </c>
      <c r="P1251" t="s">
        <v>26</v>
      </c>
      <c r="Q1251" t="str">
        <f>_xlfn.IFS(OR(MTA_Daily_Ridership[[#This Row],[Day Name]]="Saturday",MTA_Daily_Ridership[[#This Row],[Day Name]]="Sunday"),"Weekend",TRUE,"Weekday")</f>
        <v>Weekend</v>
      </c>
      <c r="R12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3192991</v>
      </c>
      <c r="S1251" s="9">
        <f>(MTA_Daily_Ridership[[#This Row],[Subways: % of Comparable Pre-Pandemic Day]]-100)/100</f>
        <v>-0.45</v>
      </c>
      <c r="T1251">
        <f>MTA_Daily_Ridership[[#This Row],[Subways: Total Estimated Ridership]]/MTA_Daily_Ridership[[#This Row],[Bridges and Tunnels: Total Traffic]]</f>
        <v>1.9838715902745792</v>
      </c>
    </row>
    <row r="1252" spans="1:20" x14ac:dyDescent="0.25">
      <c r="A1252" s="1">
        <v>44381</v>
      </c>
      <c r="B1252">
        <v>1468510</v>
      </c>
      <c r="C1252">
        <v>63</v>
      </c>
      <c r="D1252">
        <v>615001</v>
      </c>
      <c r="E1252">
        <v>56</v>
      </c>
      <c r="F1252">
        <v>70165</v>
      </c>
      <c r="G1252">
        <v>67</v>
      </c>
      <c r="H1252">
        <v>63948</v>
      </c>
      <c r="I1252">
        <v>60</v>
      </c>
      <c r="J1252">
        <v>12816</v>
      </c>
      <c r="K1252">
        <v>78</v>
      </c>
      <c r="L1252">
        <v>773629</v>
      </c>
      <c r="M1252">
        <v>87</v>
      </c>
      <c r="N1252">
        <v>1815</v>
      </c>
      <c r="O1252">
        <v>51</v>
      </c>
      <c r="P1252" t="s">
        <v>27</v>
      </c>
      <c r="Q1252" t="str">
        <f>_xlfn.IFS(OR(MTA_Daily_Ridership[[#This Row],[Day Name]]="Saturday",MTA_Daily_Ridership[[#This Row],[Day Name]]="Sunday"),"Weekend",TRUE,"Weekday")</f>
        <v>Weekend</v>
      </c>
      <c r="R12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3005884</v>
      </c>
      <c r="S1252" s="9">
        <f>(MTA_Daily_Ridership[[#This Row],[Subways: % of Comparable Pre-Pandemic Day]]-100)/100</f>
        <v>-0.37</v>
      </c>
      <c r="T1252">
        <f>MTA_Daily_Ridership[[#This Row],[Subways: Total Estimated Ridership]]/MTA_Daily_Ridership[[#This Row],[Bridges and Tunnels: Total Traffic]]</f>
        <v>1.8982096069304537</v>
      </c>
    </row>
    <row r="1253" spans="1:20" x14ac:dyDescent="0.25">
      <c r="A1253" s="1">
        <v>44382</v>
      </c>
      <c r="B1253">
        <v>1495709</v>
      </c>
      <c r="C1253">
        <v>64</v>
      </c>
      <c r="D1253">
        <v>770321</v>
      </c>
      <c r="E1253">
        <v>70</v>
      </c>
      <c r="F1253">
        <v>78370</v>
      </c>
      <c r="G1253">
        <v>75</v>
      </c>
      <c r="H1253">
        <v>59711</v>
      </c>
      <c r="I1253">
        <v>56</v>
      </c>
      <c r="J1253">
        <v>10303</v>
      </c>
      <c r="K1253">
        <v>62</v>
      </c>
      <c r="L1253">
        <v>838087</v>
      </c>
      <c r="M1253">
        <v>95</v>
      </c>
      <c r="N1253">
        <v>2005</v>
      </c>
      <c r="O1253">
        <v>56</v>
      </c>
      <c r="P1253" t="s">
        <v>25</v>
      </c>
      <c r="Q1253" t="str">
        <f>_xlfn.IFS(OR(MTA_Daily_Ridership[[#This Row],[Day Name]]="Saturday",MTA_Daily_Ridership[[#This Row],[Day Name]]="Sunday"),"Weekend",TRUE,"Weekday")</f>
        <v>Weekday</v>
      </c>
      <c r="R12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3254506</v>
      </c>
      <c r="S1253" s="9">
        <f>(MTA_Daily_Ridership[[#This Row],[Subways: % of Comparable Pre-Pandemic Day]]-100)/100</f>
        <v>-0.36</v>
      </c>
      <c r="T1253">
        <f>MTA_Daily_Ridership[[#This Row],[Subways: Total Estimated Ridership]]/MTA_Daily_Ridership[[#This Row],[Bridges and Tunnels: Total Traffic]]</f>
        <v>1.7846703265890056</v>
      </c>
    </row>
    <row r="1254" spans="1:20" x14ac:dyDescent="0.25">
      <c r="A1254" s="1">
        <v>44383</v>
      </c>
      <c r="B1254">
        <v>2302002</v>
      </c>
      <c r="C1254">
        <v>44</v>
      </c>
      <c r="D1254">
        <v>1181416</v>
      </c>
      <c r="E1254">
        <v>57</v>
      </c>
      <c r="F1254">
        <v>127893</v>
      </c>
      <c r="G1254">
        <v>40</v>
      </c>
      <c r="H1254">
        <v>100494</v>
      </c>
      <c r="I1254">
        <v>35</v>
      </c>
      <c r="J1254">
        <v>22648</v>
      </c>
      <c r="K1254">
        <v>80</v>
      </c>
      <c r="L1254">
        <v>903777</v>
      </c>
      <c r="M1254">
        <v>94</v>
      </c>
      <c r="N1254">
        <v>4690</v>
      </c>
      <c r="O1254">
        <v>34</v>
      </c>
      <c r="P1254" t="s">
        <v>23</v>
      </c>
      <c r="Q1254" t="str">
        <f>_xlfn.IFS(OR(MTA_Daily_Ridership[[#This Row],[Day Name]]="Saturday",MTA_Daily_Ridership[[#This Row],[Day Name]]="Sunday"),"Weekend",TRUE,"Weekday")</f>
        <v>Weekday</v>
      </c>
      <c r="R12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4642920</v>
      </c>
      <c r="S1254" s="9">
        <f>(MTA_Daily_Ridership[[#This Row],[Subways: % of Comparable Pre-Pandemic Day]]-100)/100</f>
        <v>-0.56000000000000005</v>
      </c>
      <c r="T1254">
        <f>MTA_Daily_Ridership[[#This Row],[Subways: Total Estimated Ridership]]/MTA_Daily_Ridership[[#This Row],[Bridges and Tunnels: Total Traffic]]</f>
        <v>2.5470907093232071</v>
      </c>
    </row>
    <row r="1255" spans="1:20" x14ac:dyDescent="0.25">
      <c r="A1255" s="1">
        <v>44385</v>
      </c>
      <c r="B1255">
        <v>2364250</v>
      </c>
      <c r="C1255">
        <v>45</v>
      </c>
      <c r="D1255">
        <v>1164513</v>
      </c>
      <c r="E1255">
        <v>56</v>
      </c>
      <c r="F1255">
        <v>116274</v>
      </c>
      <c r="G1255">
        <v>37</v>
      </c>
      <c r="H1255">
        <v>93197</v>
      </c>
      <c r="I1255">
        <v>33</v>
      </c>
      <c r="J1255">
        <v>22941</v>
      </c>
      <c r="K1255">
        <v>81</v>
      </c>
      <c r="L1255">
        <v>897858</v>
      </c>
      <c r="M1255">
        <v>93</v>
      </c>
      <c r="N1255">
        <v>4785</v>
      </c>
      <c r="O1255">
        <v>35</v>
      </c>
      <c r="P1255" t="s">
        <v>22</v>
      </c>
      <c r="Q1255" t="str">
        <f>_xlfn.IFS(OR(MTA_Daily_Ridership[[#This Row],[Day Name]]="Saturday",MTA_Daily_Ridership[[#This Row],[Day Name]]="Sunday"),"Weekend",TRUE,"Weekday")</f>
        <v>Weekday</v>
      </c>
      <c r="R12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4663818</v>
      </c>
      <c r="S1255" s="9">
        <f>(MTA_Daily_Ridership[[#This Row],[Subways: % of Comparable Pre-Pandemic Day]]-100)/100</f>
        <v>-0.55000000000000004</v>
      </c>
      <c r="T1255">
        <f>MTA_Daily_Ridership[[#This Row],[Subways: Total Estimated Ridership]]/MTA_Daily_Ridership[[#This Row],[Bridges and Tunnels: Total Traffic]]</f>
        <v>2.6332114877853736</v>
      </c>
    </row>
    <row r="1256" spans="1:20" x14ac:dyDescent="0.25">
      <c r="A1256" s="1">
        <v>44386</v>
      </c>
      <c r="B1256">
        <v>2318387</v>
      </c>
      <c r="C1256">
        <v>44</v>
      </c>
      <c r="D1256">
        <v>1115969</v>
      </c>
      <c r="E1256">
        <v>54</v>
      </c>
      <c r="F1256">
        <v>109420</v>
      </c>
      <c r="G1256">
        <v>35</v>
      </c>
      <c r="H1256">
        <v>88347</v>
      </c>
      <c r="I1256">
        <v>31</v>
      </c>
      <c r="J1256">
        <v>20632</v>
      </c>
      <c r="K1256">
        <v>73</v>
      </c>
      <c r="L1256">
        <v>888932</v>
      </c>
      <c r="M1256">
        <v>92</v>
      </c>
      <c r="N1256">
        <v>4325</v>
      </c>
      <c r="O1256">
        <v>31</v>
      </c>
      <c r="P1256" t="s">
        <v>24</v>
      </c>
      <c r="Q1256" t="str">
        <f>_xlfn.IFS(OR(MTA_Daily_Ridership[[#This Row],[Day Name]]="Saturday",MTA_Daily_Ridership[[#This Row],[Day Name]]="Sunday"),"Weekend",TRUE,"Weekday")</f>
        <v>Weekday</v>
      </c>
      <c r="R12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4546012</v>
      </c>
      <c r="S1256" s="9">
        <f>(MTA_Daily_Ridership[[#This Row],[Subways: % of Comparable Pre-Pandemic Day]]-100)/100</f>
        <v>-0.56000000000000005</v>
      </c>
      <c r="T1256">
        <f>MTA_Daily_Ridership[[#This Row],[Subways: Total Estimated Ridership]]/MTA_Daily_Ridership[[#This Row],[Bridges and Tunnels: Total Traffic]]</f>
        <v>2.608058884144119</v>
      </c>
    </row>
    <row r="1257" spans="1:20" x14ac:dyDescent="0.25">
      <c r="A1257" s="1">
        <v>44388</v>
      </c>
      <c r="B1257">
        <v>1365854</v>
      </c>
      <c r="C1257">
        <v>58</v>
      </c>
      <c r="D1257">
        <v>635511</v>
      </c>
      <c r="E1257">
        <v>58</v>
      </c>
      <c r="F1257">
        <v>62559</v>
      </c>
      <c r="G1257">
        <v>60</v>
      </c>
      <c r="H1257">
        <v>53178</v>
      </c>
      <c r="I1257">
        <v>50</v>
      </c>
      <c r="J1257">
        <v>11725</v>
      </c>
      <c r="K1257">
        <v>71</v>
      </c>
      <c r="L1257">
        <v>830775</v>
      </c>
      <c r="M1257">
        <v>94</v>
      </c>
      <c r="N1257">
        <v>1549</v>
      </c>
      <c r="O1257">
        <v>43</v>
      </c>
      <c r="P1257" t="s">
        <v>27</v>
      </c>
      <c r="Q1257" t="str">
        <f>_xlfn.IFS(OR(MTA_Daily_Ridership[[#This Row],[Day Name]]="Saturday",MTA_Daily_Ridership[[#This Row],[Day Name]]="Sunday"),"Weekend",TRUE,"Weekday")</f>
        <v>Weekend</v>
      </c>
      <c r="R12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2961151</v>
      </c>
      <c r="S1257" s="9">
        <f>(MTA_Daily_Ridership[[#This Row],[Subways: % of Comparable Pre-Pandemic Day]]-100)/100</f>
        <v>-0.42</v>
      </c>
      <c r="T1257">
        <f>MTA_Daily_Ridership[[#This Row],[Subways: Total Estimated Ridership]]/MTA_Daily_Ridership[[#This Row],[Bridges and Tunnels: Total Traffic]]</f>
        <v>1.6440721013511481</v>
      </c>
    </row>
    <row r="1258" spans="1:20" x14ac:dyDescent="0.25">
      <c r="A1258" s="1">
        <v>44389</v>
      </c>
      <c r="B1258">
        <v>2245412</v>
      </c>
      <c r="C1258">
        <v>43</v>
      </c>
      <c r="D1258">
        <v>1171521</v>
      </c>
      <c r="E1258">
        <v>57</v>
      </c>
      <c r="F1258">
        <v>120503</v>
      </c>
      <c r="G1258">
        <v>38</v>
      </c>
      <c r="H1258">
        <v>99023</v>
      </c>
      <c r="I1258">
        <v>35</v>
      </c>
      <c r="J1258">
        <v>20623</v>
      </c>
      <c r="K1258">
        <v>73</v>
      </c>
      <c r="L1258">
        <v>866231</v>
      </c>
      <c r="M1258">
        <v>90</v>
      </c>
      <c r="N1258">
        <v>4563</v>
      </c>
      <c r="O1258">
        <v>33</v>
      </c>
      <c r="P1258" t="s">
        <v>25</v>
      </c>
      <c r="Q1258" t="str">
        <f>_xlfn.IFS(OR(MTA_Daily_Ridership[[#This Row],[Day Name]]="Saturday",MTA_Daily_Ridership[[#This Row],[Day Name]]="Sunday"),"Weekend",TRUE,"Weekday")</f>
        <v>Weekday</v>
      </c>
      <c r="R12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4527876</v>
      </c>
      <c r="S1258" s="9">
        <f>(MTA_Daily_Ridership[[#This Row],[Subways: % of Comparable Pre-Pandemic Day]]-100)/100</f>
        <v>-0.56999999999999995</v>
      </c>
      <c r="T1258">
        <f>MTA_Daily_Ridership[[#This Row],[Subways: Total Estimated Ridership]]/MTA_Daily_Ridership[[#This Row],[Bridges and Tunnels: Total Traffic]]</f>
        <v>2.5921630604307628</v>
      </c>
    </row>
    <row r="1259" spans="1:20" x14ac:dyDescent="0.25">
      <c r="A1259" s="1">
        <v>44395</v>
      </c>
      <c r="B1259">
        <v>1405344</v>
      </c>
      <c r="C1259">
        <v>60</v>
      </c>
      <c r="D1259">
        <v>640618</v>
      </c>
      <c r="E1259">
        <v>58</v>
      </c>
      <c r="F1259">
        <v>67362</v>
      </c>
      <c r="G1259">
        <v>64</v>
      </c>
      <c r="H1259">
        <v>56174</v>
      </c>
      <c r="I1259">
        <v>53</v>
      </c>
      <c r="J1259">
        <v>11313</v>
      </c>
      <c r="K1259">
        <v>68</v>
      </c>
      <c r="L1259">
        <v>838604</v>
      </c>
      <c r="M1259">
        <v>95</v>
      </c>
      <c r="N1259">
        <v>0</v>
      </c>
      <c r="O1259">
        <v>0</v>
      </c>
      <c r="P1259" t="s">
        <v>27</v>
      </c>
      <c r="Q1259" t="str">
        <f>_xlfn.IFS(OR(MTA_Daily_Ridership[[#This Row],[Day Name]]="Saturday",MTA_Daily_Ridership[[#This Row],[Day Name]]="Sunday"),"Weekend",TRUE,"Weekday")</f>
        <v>Weekend</v>
      </c>
      <c r="R12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3019415</v>
      </c>
      <c r="S1259" s="9">
        <f>(MTA_Daily_Ridership[[#This Row],[Subways: % of Comparable Pre-Pandemic Day]]-100)/100</f>
        <v>-0.4</v>
      </c>
      <c r="T1259">
        <f>MTA_Daily_Ridership[[#This Row],[Subways: Total Estimated Ridership]]/MTA_Daily_Ridership[[#This Row],[Bridges and Tunnels: Total Traffic]]</f>
        <v>1.6758136140538322</v>
      </c>
    </row>
    <row r="1260" spans="1:20" x14ac:dyDescent="0.25">
      <c r="A1260" s="1">
        <v>44396</v>
      </c>
      <c r="B1260">
        <v>2327756</v>
      </c>
      <c r="C1260">
        <v>44</v>
      </c>
      <c r="D1260">
        <v>1208792</v>
      </c>
      <c r="E1260">
        <v>58</v>
      </c>
      <c r="F1260">
        <v>126653</v>
      </c>
      <c r="G1260">
        <v>40</v>
      </c>
      <c r="H1260">
        <v>103403</v>
      </c>
      <c r="I1260">
        <v>37</v>
      </c>
      <c r="J1260">
        <v>20276</v>
      </c>
      <c r="K1260">
        <v>72</v>
      </c>
      <c r="L1260">
        <v>897298</v>
      </c>
      <c r="M1260">
        <v>93</v>
      </c>
      <c r="N1260">
        <v>4717</v>
      </c>
      <c r="O1260">
        <v>34</v>
      </c>
      <c r="P1260" t="s">
        <v>25</v>
      </c>
      <c r="Q1260" t="str">
        <f>_xlfn.IFS(OR(MTA_Daily_Ridership[[#This Row],[Day Name]]="Saturday",MTA_Daily_Ridership[[#This Row],[Day Name]]="Sunday"),"Weekend",TRUE,"Weekday")</f>
        <v>Weekday</v>
      </c>
      <c r="R12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4688895</v>
      </c>
      <c r="S1260" s="9">
        <f>(MTA_Daily_Ridership[[#This Row],[Subways: % of Comparable Pre-Pandemic Day]]-100)/100</f>
        <v>-0.56000000000000005</v>
      </c>
      <c r="T1260">
        <f>MTA_Daily_Ridership[[#This Row],[Subways: Total Estimated Ridership]]/MTA_Daily_Ridership[[#This Row],[Bridges and Tunnels: Total Traffic]]</f>
        <v>2.5941838720246784</v>
      </c>
    </row>
    <row r="1261" spans="1:20" x14ac:dyDescent="0.25">
      <c r="A1261" s="1">
        <v>44402</v>
      </c>
      <c r="B1261">
        <v>1364830</v>
      </c>
      <c r="C1261">
        <v>58</v>
      </c>
      <c r="D1261">
        <v>625645</v>
      </c>
      <c r="E1261">
        <v>57</v>
      </c>
      <c r="F1261">
        <v>66417</v>
      </c>
      <c r="G1261">
        <v>63</v>
      </c>
      <c r="H1261">
        <v>53090</v>
      </c>
      <c r="I1261">
        <v>50</v>
      </c>
      <c r="J1261">
        <v>11419</v>
      </c>
      <c r="K1261">
        <v>69</v>
      </c>
      <c r="L1261">
        <v>864361</v>
      </c>
      <c r="M1261">
        <v>98</v>
      </c>
      <c r="N1261">
        <v>0</v>
      </c>
      <c r="O1261">
        <v>0</v>
      </c>
      <c r="P1261" t="s">
        <v>27</v>
      </c>
      <c r="Q1261" t="str">
        <f>_xlfn.IFS(OR(MTA_Daily_Ridership[[#This Row],[Day Name]]="Saturday",MTA_Daily_Ridership[[#This Row],[Day Name]]="Sunday"),"Weekend",TRUE,"Weekday")</f>
        <v>Weekend</v>
      </c>
      <c r="R12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2985762</v>
      </c>
      <c r="S1261" s="9">
        <f>(MTA_Daily_Ridership[[#This Row],[Subways: % of Comparable Pre-Pandemic Day]]-100)/100</f>
        <v>-0.42</v>
      </c>
      <c r="T1261">
        <f>MTA_Daily_Ridership[[#This Row],[Subways: Total Estimated Ridership]]/MTA_Daily_Ridership[[#This Row],[Bridges and Tunnels: Total Traffic]]</f>
        <v>1.5790046057145104</v>
      </c>
    </row>
    <row r="1262" spans="1:20" x14ac:dyDescent="0.25">
      <c r="A1262" s="1">
        <v>44406</v>
      </c>
      <c r="B1262">
        <v>2428764</v>
      </c>
      <c r="C1262">
        <v>46</v>
      </c>
      <c r="D1262">
        <v>1186642</v>
      </c>
      <c r="E1262">
        <v>57</v>
      </c>
      <c r="F1262">
        <v>120318</v>
      </c>
      <c r="G1262">
        <v>38</v>
      </c>
      <c r="H1262">
        <v>94716</v>
      </c>
      <c r="I1262">
        <v>33</v>
      </c>
      <c r="J1262">
        <v>22164</v>
      </c>
      <c r="K1262">
        <v>78</v>
      </c>
      <c r="L1262">
        <v>918380</v>
      </c>
      <c r="M1262">
        <v>96</v>
      </c>
      <c r="N1262">
        <v>4743</v>
      </c>
      <c r="O1262">
        <v>34</v>
      </c>
      <c r="P1262" t="s">
        <v>22</v>
      </c>
      <c r="Q1262" t="str">
        <f>_xlfn.IFS(OR(MTA_Daily_Ridership[[#This Row],[Day Name]]="Saturday",MTA_Daily_Ridership[[#This Row],[Day Name]]="Sunday"),"Weekend",TRUE,"Weekday")</f>
        <v>Weekday</v>
      </c>
      <c r="R12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4775727</v>
      </c>
      <c r="S1262" s="9">
        <f>(MTA_Daily_Ridership[[#This Row],[Subways: % of Comparable Pre-Pandemic Day]]-100)/100</f>
        <v>-0.54</v>
      </c>
      <c r="T1262">
        <f>MTA_Daily_Ridership[[#This Row],[Subways: Total Estimated Ridership]]/MTA_Daily_Ridership[[#This Row],[Bridges and Tunnels: Total Traffic]]</f>
        <v>2.6446176963784054</v>
      </c>
    </row>
    <row r="1263" spans="1:20" x14ac:dyDescent="0.25">
      <c r="A1263" s="1">
        <v>44409</v>
      </c>
      <c r="B1263">
        <v>1351294</v>
      </c>
      <c r="C1263">
        <v>57</v>
      </c>
      <c r="D1263">
        <v>629963</v>
      </c>
      <c r="E1263">
        <v>57</v>
      </c>
      <c r="F1263">
        <v>66030</v>
      </c>
      <c r="G1263">
        <v>63</v>
      </c>
      <c r="H1263">
        <v>51978</v>
      </c>
      <c r="I1263">
        <v>50</v>
      </c>
      <c r="J1263">
        <v>11627</v>
      </c>
      <c r="K1263">
        <v>65</v>
      </c>
      <c r="L1263">
        <v>869092</v>
      </c>
      <c r="M1263">
        <v>94</v>
      </c>
      <c r="N1263">
        <v>0</v>
      </c>
      <c r="O1263">
        <v>0</v>
      </c>
      <c r="P1263" t="s">
        <v>27</v>
      </c>
      <c r="Q1263" t="str">
        <f>_xlfn.IFS(OR(MTA_Daily_Ridership[[#This Row],[Day Name]]="Saturday",MTA_Daily_Ridership[[#This Row],[Day Name]]="Sunday"),"Weekend",TRUE,"Weekday")</f>
        <v>Weekend</v>
      </c>
      <c r="R12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2979984</v>
      </c>
      <c r="S1263" s="9">
        <f>(MTA_Daily_Ridership[[#This Row],[Subways: % of Comparable Pre-Pandemic Day]]-100)/100</f>
        <v>-0.43</v>
      </c>
      <c r="T1263">
        <f>MTA_Daily_Ridership[[#This Row],[Subways: Total Estimated Ridership]]/MTA_Daily_Ridership[[#This Row],[Bridges and Tunnels: Total Traffic]]</f>
        <v>1.55483424079384</v>
      </c>
    </row>
    <row r="1264" spans="1:20" x14ac:dyDescent="0.25">
      <c r="A1264" s="1">
        <v>44416</v>
      </c>
      <c r="B1264">
        <v>1333885</v>
      </c>
      <c r="C1264">
        <v>56</v>
      </c>
      <c r="D1264">
        <v>598574</v>
      </c>
      <c r="E1264">
        <v>54</v>
      </c>
      <c r="F1264">
        <v>61066</v>
      </c>
      <c r="G1264">
        <v>59</v>
      </c>
      <c r="H1264">
        <v>54265</v>
      </c>
      <c r="I1264">
        <v>52</v>
      </c>
      <c r="J1264">
        <v>11934</v>
      </c>
      <c r="K1264">
        <v>66</v>
      </c>
      <c r="L1264">
        <v>843489</v>
      </c>
      <c r="M1264">
        <v>92</v>
      </c>
      <c r="N1264">
        <v>0</v>
      </c>
      <c r="O1264">
        <v>0</v>
      </c>
      <c r="P1264" t="s">
        <v>27</v>
      </c>
      <c r="Q1264" t="str">
        <f>_xlfn.IFS(OR(MTA_Daily_Ridership[[#This Row],[Day Name]]="Saturday",MTA_Daily_Ridership[[#This Row],[Day Name]]="Sunday"),"Weekend",TRUE,"Weekday")</f>
        <v>Weekend</v>
      </c>
      <c r="R12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2903213</v>
      </c>
      <c r="S1264" s="9">
        <f>(MTA_Daily_Ridership[[#This Row],[Subways: % of Comparable Pre-Pandemic Day]]-100)/100</f>
        <v>-0.44</v>
      </c>
      <c r="T1264">
        <f>MTA_Daily_Ridership[[#This Row],[Subways: Total Estimated Ridership]]/MTA_Daily_Ridership[[#This Row],[Bridges and Tunnels: Total Traffic]]</f>
        <v>1.581389917355176</v>
      </c>
    </row>
    <row r="1265" spans="1:20" x14ac:dyDescent="0.25">
      <c r="A1265" s="1">
        <v>44424</v>
      </c>
      <c r="B1265">
        <v>2287627</v>
      </c>
      <c r="C1265">
        <v>45</v>
      </c>
      <c r="D1265">
        <v>1170216</v>
      </c>
      <c r="E1265">
        <v>58</v>
      </c>
      <c r="F1265">
        <v>123942</v>
      </c>
      <c r="G1265">
        <v>40</v>
      </c>
      <c r="H1265">
        <v>100258</v>
      </c>
      <c r="I1265">
        <v>37</v>
      </c>
      <c r="J1265">
        <v>20087</v>
      </c>
      <c r="K1265">
        <v>72</v>
      </c>
      <c r="L1265">
        <v>910779</v>
      </c>
      <c r="M1265">
        <v>94</v>
      </c>
      <c r="N1265">
        <v>4769</v>
      </c>
      <c r="O1265">
        <v>36</v>
      </c>
      <c r="P1265" t="s">
        <v>25</v>
      </c>
      <c r="Q1265" t="str">
        <f>_xlfn.IFS(OR(MTA_Daily_Ridership[[#This Row],[Day Name]]="Saturday",MTA_Daily_Ridership[[#This Row],[Day Name]]="Sunday"),"Weekend",TRUE,"Weekday")</f>
        <v>Weekday</v>
      </c>
      <c r="R12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4617678</v>
      </c>
      <c r="S1265" s="9">
        <f>(MTA_Daily_Ridership[[#This Row],[Subways: % of Comparable Pre-Pandemic Day]]-100)/100</f>
        <v>-0.55000000000000004</v>
      </c>
      <c r="T1265">
        <f>MTA_Daily_Ridership[[#This Row],[Subways: Total Estimated Ridership]]/MTA_Daily_Ridership[[#This Row],[Bridges and Tunnels: Total Traffic]]</f>
        <v>2.511725676591138</v>
      </c>
    </row>
    <row r="1266" spans="1:20" x14ac:dyDescent="0.25">
      <c r="A1266" s="1">
        <v>44430</v>
      </c>
      <c r="B1266">
        <v>745240</v>
      </c>
      <c r="C1266">
        <v>31</v>
      </c>
      <c r="D1266">
        <v>369246</v>
      </c>
      <c r="E1266">
        <v>33</v>
      </c>
      <c r="F1266">
        <v>27528</v>
      </c>
      <c r="G1266">
        <v>26</v>
      </c>
      <c r="H1266">
        <v>16121</v>
      </c>
      <c r="I1266">
        <v>16</v>
      </c>
      <c r="J1266">
        <v>7979</v>
      </c>
      <c r="K1266">
        <v>44</v>
      </c>
      <c r="L1266">
        <v>489334</v>
      </c>
      <c r="M1266">
        <v>53</v>
      </c>
      <c r="N1266">
        <v>560</v>
      </c>
      <c r="O1266">
        <v>16</v>
      </c>
      <c r="P1266" t="s">
        <v>27</v>
      </c>
      <c r="Q1266" t="str">
        <f>_xlfn.IFS(OR(MTA_Daily_Ridership[[#This Row],[Day Name]]="Saturday",MTA_Daily_Ridership[[#This Row],[Day Name]]="Sunday"),"Weekend",TRUE,"Weekday")</f>
        <v>Weekend</v>
      </c>
      <c r="R12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1656008</v>
      </c>
      <c r="S1266" s="9">
        <f>(MTA_Daily_Ridership[[#This Row],[Subways: % of Comparable Pre-Pandemic Day]]-100)/100</f>
        <v>-0.69</v>
      </c>
      <c r="T1266">
        <f>MTA_Daily_Ridership[[#This Row],[Subways: Total Estimated Ridership]]/MTA_Daily_Ridership[[#This Row],[Bridges and Tunnels: Total Traffic]]</f>
        <v>1.5229679523597379</v>
      </c>
    </row>
    <row r="1267" spans="1:20" x14ac:dyDescent="0.25">
      <c r="A1267" s="1">
        <v>44431</v>
      </c>
      <c r="B1267">
        <v>2052669</v>
      </c>
      <c r="C1267">
        <v>40</v>
      </c>
      <c r="D1267">
        <v>1032792</v>
      </c>
      <c r="E1267">
        <v>51</v>
      </c>
      <c r="F1267">
        <v>110003</v>
      </c>
      <c r="G1267">
        <v>35</v>
      </c>
      <c r="H1267">
        <v>84223</v>
      </c>
      <c r="I1267">
        <v>31</v>
      </c>
      <c r="J1267">
        <v>18809</v>
      </c>
      <c r="K1267">
        <v>67</v>
      </c>
      <c r="L1267">
        <v>821654</v>
      </c>
      <c r="M1267">
        <v>85</v>
      </c>
      <c r="N1267">
        <v>4062</v>
      </c>
      <c r="O1267">
        <v>30</v>
      </c>
      <c r="P1267" t="s">
        <v>25</v>
      </c>
      <c r="Q1267" t="str">
        <f>_xlfn.IFS(OR(MTA_Daily_Ridership[[#This Row],[Day Name]]="Saturday",MTA_Daily_Ridership[[#This Row],[Day Name]]="Sunday"),"Weekend",TRUE,"Weekday")</f>
        <v>Weekday</v>
      </c>
      <c r="R12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4124212</v>
      </c>
      <c r="S1267" s="9">
        <f>(MTA_Daily_Ridership[[#This Row],[Subways: % of Comparable Pre-Pandemic Day]]-100)/100</f>
        <v>-0.6</v>
      </c>
      <c r="T1267">
        <f>MTA_Daily_Ridership[[#This Row],[Subways: Total Estimated Ridership]]/MTA_Daily_Ridership[[#This Row],[Bridges and Tunnels: Total Traffic]]</f>
        <v>2.498215793996013</v>
      </c>
    </row>
    <row r="1268" spans="1:20" x14ac:dyDescent="0.25">
      <c r="A1268" s="1">
        <v>44435</v>
      </c>
      <c r="B1268">
        <v>2388210</v>
      </c>
      <c r="C1268">
        <v>46</v>
      </c>
      <c r="D1268">
        <v>1147249</v>
      </c>
      <c r="E1268">
        <v>57</v>
      </c>
      <c r="F1268">
        <v>119665</v>
      </c>
      <c r="G1268">
        <v>38</v>
      </c>
      <c r="H1268">
        <v>90532</v>
      </c>
      <c r="I1268">
        <v>33</v>
      </c>
      <c r="J1268">
        <v>21211</v>
      </c>
      <c r="K1268">
        <v>76</v>
      </c>
      <c r="L1268">
        <v>973335</v>
      </c>
      <c r="M1268">
        <v>100</v>
      </c>
      <c r="N1268">
        <v>4392</v>
      </c>
      <c r="O1268">
        <v>33</v>
      </c>
      <c r="P1268" t="s">
        <v>24</v>
      </c>
      <c r="Q1268" t="str">
        <f>_xlfn.IFS(OR(MTA_Daily_Ridership[[#This Row],[Day Name]]="Saturday",MTA_Daily_Ridership[[#This Row],[Day Name]]="Sunday"),"Weekend",TRUE,"Weekday")</f>
        <v>Weekday</v>
      </c>
      <c r="R12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4744594</v>
      </c>
      <c r="S1268" s="9">
        <f>(MTA_Daily_Ridership[[#This Row],[Subways: % of Comparable Pre-Pandemic Day]]-100)/100</f>
        <v>-0.54</v>
      </c>
      <c r="T1268">
        <f>MTA_Daily_Ridership[[#This Row],[Subways: Total Estimated Ridership]]/MTA_Daily_Ridership[[#This Row],[Bridges and Tunnels: Total Traffic]]</f>
        <v>2.4536362095270383</v>
      </c>
    </row>
    <row r="1269" spans="1:20" x14ac:dyDescent="0.25">
      <c r="A1269" s="1">
        <v>44436</v>
      </c>
      <c r="B1269">
        <v>1659434</v>
      </c>
      <c r="C1269">
        <v>56</v>
      </c>
      <c r="D1269">
        <v>776489</v>
      </c>
      <c r="E1269">
        <v>56</v>
      </c>
      <c r="F1269">
        <v>68988</v>
      </c>
      <c r="G1269">
        <v>52</v>
      </c>
      <c r="H1269">
        <v>56208</v>
      </c>
      <c r="I1269">
        <v>37</v>
      </c>
      <c r="J1269">
        <v>12760</v>
      </c>
      <c r="K1269">
        <v>77</v>
      </c>
      <c r="L1269">
        <v>890293</v>
      </c>
      <c r="M1269">
        <v>93</v>
      </c>
      <c r="N1269">
        <v>1661</v>
      </c>
      <c r="O1269">
        <v>35</v>
      </c>
      <c r="P1269" t="s">
        <v>26</v>
      </c>
      <c r="Q1269" t="str">
        <f>_xlfn.IFS(OR(MTA_Daily_Ridership[[#This Row],[Day Name]]="Saturday",MTA_Daily_Ridership[[#This Row],[Day Name]]="Sunday"),"Weekend",TRUE,"Weekday")</f>
        <v>Weekend</v>
      </c>
      <c r="R12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3465833</v>
      </c>
      <c r="S1269" s="9">
        <f>(MTA_Daily_Ridership[[#This Row],[Subways: % of Comparable Pre-Pandemic Day]]-100)/100</f>
        <v>-0.44</v>
      </c>
      <c r="T1269">
        <f>MTA_Daily_Ridership[[#This Row],[Subways: Total Estimated Ridership]]/MTA_Daily_Ridership[[#This Row],[Bridges and Tunnels: Total Traffic]]</f>
        <v>1.8639189570175212</v>
      </c>
    </row>
    <row r="1270" spans="1:20" x14ac:dyDescent="0.25">
      <c r="A1270" s="1">
        <v>44437</v>
      </c>
      <c r="B1270">
        <v>1398566</v>
      </c>
      <c r="C1270">
        <v>59</v>
      </c>
      <c r="D1270">
        <v>630281</v>
      </c>
      <c r="E1270">
        <v>57</v>
      </c>
      <c r="F1270">
        <v>68832</v>
      </c>
      <c r="G1270">
        <v>66</v>
      </c>
      <c r="H1270">
        <v>54068</v>
      </c>
      <c r="I1270">
        <v>52</v>
      </c>
      <c r="J1270">
        <v>11558</v>
      </c>
      <c r="K1270">
        <v>64</v>
      </c>
      <c r="L1270">
        <v>890505</v>
      </c>
      <c r="M1270">
        <v>97</v>
      </c>
      <c r="N1270">
        <v>2076</v>
      </c>
      <c r="O1270">
        <v>58</v>
      </c>
      <c r="P1270" t="s">
        <v>27</v>
      </c>
      <c r="Q1270" t="str">
        <f>_xlfn.IFS(OR(MTA_Daily_Ridership[[#This Row],[Day Name]]="Saturday",MTA_Daily_Ridership[[#This Row],[Day Name]]="Sunday"),"Weekend",TRUE,"Weekday")</f>
        <v>Weekend</v>
      </c>
      <c r="R12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3055886</v>
      </c>
      <c r="S1270" s="9">
        <f>(MTA_Daily_Ridership[[#This Row],[Subways: % of Comparable Pre-Pandemic Day]]-100)/100</f>
        <v>-0.41</v>
      </c>
      <c r="T1270">
        <f>MTA_Daily_Ridership[[#This Row],[Subways: Total Estimated Ridership]]/MTA_Daily_Ridership[[#This Row],[Bridges and Tunnels: Total Traffic]]</f>
        <v>1.5705313277297712</v>
      </c>
    </row>
    <row r="1271" spans="1:20" x14ac:dyDescent="0.25">
      <c r="A1271" s="1">
        <v>44440</v>
      </c>
      <c r="B1271">
        <v>2294448</v>
      </c>
      <c r="C1271">
        <v>40</v>
      </c>
      <c r="D1271">
        <v>1086148</v>
      </c>
      <c r="E1271">
        <v>47</v>
      </c>
      <c r="F1271">
        <v>118437</v>
      </c>
      <c r="G1271">
        <v>36</v>
      </c>
      <c r="H1271">
        <v>90598</v>
      </c>
      <c r="I1271">
        <v>31</v>
      </c>
      <c r="J1271">
        <v>20878</v>
      </c>
      <c r="K1271">
        <v>70</v>
      </c>
      <c r="L1271">
        <v>811053</v>
      </c>
      <c r="M1271">
        <v>85</v>
      </c>
      <c r="N1271">
        <v>4551</v>
      </c>
      <c r="O1271">
        <v>27</v>
      </c>
      <c r="P1271" t="s">
        <v>21</v>
      </c>
      <c r="Q1271" t="str">
        <f>_xlfn.IFS(OR(MTA_Daily_Ridership[[#This Row],[Day Name]]="Saturday",MTA_Daily_Ridership[[#This Row],[Day Name]]="Sunday"),"Weekend",TRUE,"Weekday")</f>
        <v>Weekday</v>
      </c>
      <c r="R12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4426113</v>
      </c>
      <c r="S1271" s="9">
        <f>(MTA_Daily_Ridership[[#This Row],[Subways: % of Comparable Pre-Pandemic Day]]-100)/100</f>
        <v>-0.6</v>
      </c>
      <c r="T1271">
        <f>MTA_Daily_Ridership[[#This Row],[Subways: Total Estimated Ridership]]/MTA_Daily_Ridership[[#This Row],[Bridges and Tunnels: Total Traffic]]</f>
        <v>2.8289741854108179</v>
      </c>
    </row>
    <row r="1272" spans="1:20" x14ac:dyDescent="0.25">
      <c r="A1272" s="1">
        <v>44441</v>
      </c>
      <c r="B1272">
        <v>1661558</v>
      </c>
      <c r="C1272">
        <v>29</v>
      </c>
      <c r="D1272">
        <v>1188941</v>
      </c>
      <c r="E1272">
        <v>51</v>
      </c>
      <c r="F1272">
        <v>105647</v>
      </c>
      <c r="G1272">
        <v>32</v>
      </c>
      <c r="H1272">
        <v>37898</v>
      </c>
      <c r="I1272">
        <v>13</v>
      </c>
      <c r="J1272">
        <v>21179</v>
      </c>
      <c r="K1272">
        <v>71</v>
      </c>
      <c r="L1272">
        <v>851145</v>
      </c>
      <c r="M1272">
        <v>89</v>
      </c>
      <c r="N1272">
        <v>2620</v>
      </c>
      <c r="O1272">
        <v>15</v>
      </c>
      <c r="P1272" t="s">
        <v>22</v>
      </c>
      <c r="Q1272" t="str">
        <f>_xlfn.IFS(OR(MTA_Daily_Ridership[[#This Row],[Day Name]]="Saturday",MTA_Daily_Ridership[[#This Row],[Day Name]]="Sunday"),"Weekend",TRUE,"Weekday")</f>
        <v>Weekday</v>
      </c>
      <c r="R12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3868988</v>
      </c>
      <c r="S1272" s="9">
        <f>(MTA_Daily_Ridership[[#This Row],[Subways: % of Comparable Pre-Pandemic Day]]-100)/100</f>
        <v>-0.71</v>
      </c>
      <c r="T1272">
        <f>MTA_Daily_Ridership[[#This Row],[Subways: Total Estimated Ridership]]/MTA_Daily_Ridership[[#This Row],[Bridges and Tunnels: Total Traffic]]</f>
        <v>1.9521444642217249</v>
      </c>
    </row>
    <row r="1273" spans="1:20" x14ac:dyDescent="0.25">
      <c r="A1273" s="1">
        <v>44442</v>
      </c>
      <c r="B1273">
        <v>2390392</v>
      </c>
      <c r="C1273">
        <v>41</v>
      </c>
      <c r="D1273">
        <v>1221668</v>
      </c>
      <c r="E1273">
        <v>53</v>
      </c>
      <c r="F1273">
        <v>139807</v>
      </c>
      <c r="G1273">
        <v>43</v>
      </c>
      <c r="H1273">
        <v>97937</v>
      </c>
      <c r="I1273">
        <v>34</v>
      </c>
      <c r="J1273">
        <v>22585</v>
      </c>
      <c r="K1273">
        <v>76</v>
      </c>
      <c r="L1273">
        <v>1014806</v>
      </c>
      <c r="M1273">
        <v>107</v>
      </c>
      <c r="N1273">
        <v>4450</v>
      </c>
      <c r="O1273">
        <v>26</v>
      </c>
      <c r="P1273" t="s">
        <v>24</v>
      </c>
      <c r="Q1273" t="str">
        <f>_xlfn.IFS(OR(MTA_Daily_Ridership[[#This Row],[Day Name]]="Saturday",MTA_Daily_Ridership[[#This Row],[Day Name]]="Sunday"),"Weekend",TRUE,"Weekday")</f>
        <v>Weekday</v>
      </c>
      <c r="R12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4891645</v>
      </c>
      <c r="S1273" s="9">
        <f>(MTA_Daily_Ridership[[#This Row],[Subways: % of Comparable Pre-Pandemic Day]]-100)/100</f>
        <v>-0.59</v>
      </c>
      <c r="T1273">
        <f>MTA_Daily_Ridership[[#This Row],[Subways: Total Estimated Ridership]]/MTA_Daily_Ridership[[#This Row],[Bridges and Tunnels: Total Traffic]]</f>
        <v>2.3555162267467873</v>
      </c>
    </row>
    <row r="1274" spans="1:20" x14ac:dyDescent="0.25">
      <c r="A1274" s="1">
        <v>44444</v>
      </c>
      <c r="B1274">
        <v>1415352</v>
      </c>
      <c r="C1274">
        <v>56</v>
      </c>
      <c r="D1274">
        <v>618622</v>
      </c>
      <c r="E1274">
        <v>56</v>
      </c>
      <c r="F1274">
        <v>71004</v>
      </c>
      <c r="G1274">
        <v>72</v>
      </c>
      <c r="H1274">
        <v>45169</v>
      </c>
      <c r="I1274">
        <v>43</v>
      </c>
      <c r="J1274">
        <v>11931</v>
      </c>
      <c r="K1274">
        <v>69</v>
      </c>
      <c r="L1274">
        <v>832200</v>
      </c>
      <c r="M1274">
        <v>94</v>
      </c>
      <c r="N1274">
        <v>1541</v>
      </c>
      <c r="O1274">
        <v>53</v>
      </c>
      <c r="P1274" t="s">
        <v>27</v>
      </c>
      <c r="Q1274" t="str">
        <f>_xlfn.IFS(OR(MTA_Daily_Ridership[[#This Row],[Day Name]]="Saturday",MTA_Daily_Ridership[[#This Row],[Day Name]]="Sunday"),"Weekend",TRUE,"Weekday")</f>
        <v>Weekend</v>
      </c>
      <c r="R12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2995819</v>
      </c>
      <c r="S1274" s="9">
        <f>(MTA_Daily_Ridership[[#This Row],[Subways: % of Comparable Pre-Pandemic Day]]-100)/100</f>
        <v>-0.44</v>
      </c>
      <c r="T1274">
        <f>MTA_Daily_Ridership[[#This Row],[Subways: Total Estimated Ridership]]/MTA_Daily_Ridership[[#This Row],[Bridges and Tunnels: Total Traffic]]</f>
        <v>1.7007354001441961</v>
      </c>
    </row>
    <row r="1275" spans="1:20" x14ac:dyDescent="0.25">
      <c r="A1275" s="1">
        <v>44446</v>
      </c>
      <c r="B1275">
        <v>2233674</v>
      </c>
      <c r="C1275">
        <v>39</v>
      </c>
      <c r="D1275">
        <v>1102372</v>
      </c>
      <c r="E1275">
        <v>47</v>
      </c>
      <c r="F1275">
        <v>137623</v>
      </c>
      <c r="G1275">
        <v>42</v>
      </c>
      <c r="H1275">
        <v>113742</v>
      </c>
      <c r="I1275">
        <v>39</v>
      </c>
      <c r="J1275">
        <v>21143</v>
      </c>
      <c r="K1275">
        <v>71</v>
      </c>
      <c r="L1275">
        <v>902400</v>
      </c>
      <c r="M1275">
        <v>95</v>
      </c>
      <c r="N1275">
        <v>4795</v>
      </c>
      <c r="O1275">
        <v>28</v>
      </c>
      <c r="P1275" t="s">
        <v>23</v>
      </c>
      <c r="Q1275" t="str">
        <f>_xlfn.IFS(OR(MTA_Daily_Ridership[[#This Row],[Day Name]]="Saturday",MTA_Daily_Ridership[[#This Row],[Day Name]]="Sunday"),"Weekend",TRUE,"Weekday")</f>
        <v>Weekday</v>
      </c>
      <c r="R12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4515749</v>
      </c>
      <c r="S1275" s="9">
        <f>(MTA_Daily_Ridership[[#This Row],[Subways: % of Comparable Pre-Pandemic Day]]-100)/100</f>
        <v>-0.61</v>
      </c>
      <c r="T1275">
        <f>MTA_Daily_Ridership[[#This Row],[Subways: Total Estimated Ridership]]/MTA_Daily_Ridership[[#This Row],[Bridges and Tunnels: Total Traffic]]</f>
        <v>2.4752593085106382</v>
      </c>
    </row>
    <row r="1276" spans="1:20" x14ac:dyDescent="0.25">
      <c r="A1276" s="1">
        <v>44447</v>
      </c>
      <c r="B1276">
        <v>2529619</v>
      </c>
      <c r="C1276">
        <v>44</v>
      </c>
      <c r="D1276">
        <v>1192895</v>
      </c>
      <c r="E1276">
        <v>51</v>
      </c>
      <c r="F1276">
        <v>135722</v>
      </c>
      <c r="G1276">
        <v>41</v>
      </c>
      <c r="H1276">
        <v>110925</v>
      </c>
      <c r="I1276">
        <v>38</v>
      </c>
      <c r="J1276">
        <v>22354</v>
      </c>
      <c r="K1276">
        <v>75</v>
      </c>
      <c r="L1276">
        <v>896020</v>
      </c>
      <c r="M1276">
        <v>94</v>
      </c>
      <c r="N1276">
        <v>5228</v>
      </c>
      <c r="O1276">
        <v>31</v>
      </c>
      <c r="P1276" t="s">
        <v>21</v>
      </c>
      <c r="Q1276" t="str">
        <f>_xlfn.IFS(OR(MTA_Daily_Ridership[[#This Row],[Day Name]]="Saturday",MTA_Daily_Ridership[[#This Row],[Day Name]]="Sunday"),"Weekend",TRUE,"Weekday")</f>
        <v>Weekday</v>
      </c>
      <c r="R12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4892763</v>
      </c>
      <c r="S1276" s="9">
        <f>(MTA_Daily_Ridership[[#This Row],[Subways: % of Comparable Pre-Pandemic Day]]-100)/100</f>
        <v>-0.56000000000000005</v>
      </c>
      <c r="T1276">
        <f>MTA_Daily_Ridership[[#This Row],[Subways: Total Estimated Ridership]]/MTA_Daily_Ridership[[#This Row],[Bridges and Tunnels: Total Traffic]]</f>
        <v>2.8231724738287092</v>
      </c>
    </row>
    <row r="1277" spans="1:20" x14ac:dyDescent="0.25">
      <c r="A1277" s="1">
        <v>44448</v>
      </c>
      <c r="B1277">
        <v>2702713</v>
      </c>
      <c r="C1277">
        <v>47</v>
      </c>
      <c r="D1277">
        <v>1249341</v>
      </c>
      <c r="E1277">
        <v>54</v>
      </c>
      <c r="F1277">
        <v>139547</v>
      </c>
      <c r="G1277">
        <v>43</v>
      </c>
      <c r="H1277">
        <v>111708</v>
      </c>
      <c r="I1277">
        <v>39</v>
      </c>
      <c r="J1277">
        <v>23653</v>
      </c>
      <c r="K1277">
        <v>80</v>
      </c>
      <c r="L1277">
        <v>911040</v>
      </c>
      <c r="M1277">
        <v>96</v>
      </c>
      <c r="N1277">
        <v>5378</v>
      </c>
      <c r="O1277">
        <v>31</v>
      </c>
      <c r="P1277" t="s">
        <v>22</v>
      </c>
      <c r="Q1277" t="str">
        <f>_xlfn.IFS(OR(MTA_Daily_Ridership[[#This Row],[Day Name]]="Saturday",MTA_Daily_Ridership[[#This Row],[Day Name]]="Sunday"),"Weekend",TRUE,"Weekday")</f>
        <v>Weekday</v>
      </c>
      <c r="R12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5143380</v>
      </c>
      <c r="S1277" s="9">
        <f>(MTA_Daily_Ridership[[#This Row],[Subways: % of Comparable Pre-Pandemic Day]]-100)/100</f>
        <v>-0.53</v>
      </c>
      <c r="T1277">
        <f>MTA_Daily_Ridership[[#This Row],[Subways: Total Estimated Ridership]]/MTA_Daily_Ridership[[#This Row],[Bridges and Tunnels: Total Traffic]]</f>
        <v>2.9666238584474884</v>
      </c>
    </row>
    <row r="1278" spans="1:20" x14ac:dyDescent="0.25">
      <c r="A1278" s="1">
        <v>44449</v>
      </c>
      <c r="B1278">
        <v>2840443</v>
      </c>
      <c r="C1278">
        <v>49</v>
      </c>
      <c r="D1278">
        <v>1322430</v>
      </c>
      <c r="E1278">
        <v>57</v>
      </c>
      <c r="F1278">
        <v>150895</v>
      </c>
      <c r="G1278">
        <v>46</v>
      </c>
      <c r="H1278">
        <v>113495</v>
      </c>
      <c r="I1278">
        <v>39</v>
      </c>
      <c r="J1278">
        <v>23037</v>
      </c>
      <c r="K1278">
        <v>78</v>
      </c>
      <c r="L1278">
        <v>995486</v>
      </c>
      <c r="M1278">
        <v>105</v>
      </c>
      <c r="N1278">
        <v>5377</v>
      </c>
      <c r="O1278">
        <v>31</v>
      </c>
      <c r="P1278" t="s">
        <v>24</v>
      </c>
      <c r="Q1278" t="str">
        <f>_xlfn.IFS(OR(MTA_Daily_Ridership[[#This Row],[Day Name]]="Saturday",MTA_Daily_Ridership[[#This Row],[Day Name]]="Sunday"),"Weekend",TRUE,"Weekday")</f>
        <v>Weekday</v>
      </c>
      <c r="R12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5451163</v>
      </c>
      <c r="S1278" s="9">
        <f>(MTA_Daily_Ridership[[#This Row],[Subways: % of Comparable Pre-Pandemic Day]]-100)/100</f>
        <v>-0.51</v>
      </c>
      <c r="T1278">
        <f>MTA_Daily_Ridership[[#This Row],[Subways: Total Estimated Ridership]]/MTA_Daily_Ridership[[#This Row],[Bridges and Tunnels: Total Traffic]]</f>
        <v>2.8533228995686528</v>
      </c>
    </row>
    <row r="1279" spans="1:20" x14ac:dyDescent="0.25">
      <c r="A1279" s="1">
        <v>44455</v>
      </c>
      <c r="B1279">
        <v>2534545</v>
      </c>
      <c r="C1279">
        <v>44</v>
      </c>
      <c r="D1279">
        <v>1210069</v>
      </c>
      <c r="E1279">
        <v>52</v>
      </c>
      <c r="F1279">
        <v>127995</v>
      </c>
      <c r="G1279">
        <v>39</v>
      </c>
      <c r="H1279">
        <v>107680</v>
      </c>
      <c r="I1279">
        <v>37</v>
      </c>
      <c r="J1279">
        <v>20826</v>
      </c>
      <c r="K1279">
        <v>70</v>
      </c>
      <c r="L1279">
        <v>864413</v>
      </c>
      <c r="M1279">
        <v>91</v>
      </c>
      <c r="N1279">
        <v>5308</v>
      </c>
      <c r="O1279">
        <v>31</v>
      </c>
      <c r="P1279" t="s">
        <v>22</v>
      </c>
      <c r="Q1279" t="str">
        <f>_xlfn.IFS(OR(MTA_Daily_Ridership[[#This Row],[Day Name]]="Saturday",MTA_Daily_Ridership[[#This Row],[Day Name]]="Sunday"),"Weekend",TRUE,"Weekday")</f>
        <v>Weekday</v>
      </c>
      <c r="R12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4870836</v>
      </c>
      <c r="S1279" s="9">
        <f>(MTA_Daily_Ridership[[#This Row],[Subways: % of Comparable Pre-Pandemic Day]]-100)/100</f>
        <v>-0.56000000000000005</v>
      </c>
      <c r="T1279">
        <f>MTA_Daily_Ridership[[#This Row],[Subways: Total Estimated Ridership]]/MTA_Daily_Ridership[[#This Row],[Bridges and Tunnels: Total Traffic]]</f>
        <v>2.9320995866559154</v>
      </c>
    </row>
    <row r="1280" spans="1:20" x14ac:dyDescent="0.25">
      <c r="A1280" s="1">
        <v>44475</v>
      </c>
      <c r="B1280">
        <v>3140986</v>
      </c>
      <c r="C1280">
        <v>55</v>
      </c>
      <c r="D1280">
        <v>1532668</v>
      </c>
      <c r="E1280">
        <v>68</v>
      </c>
      <c r="F1280">
        <v>149640</v>
      </c>
      <c r="G1280">
        <v>48</v>
      </c>
      <c r="H1280">
        <v>123097</v>
      </c>
      <c r="I1280">
        <v>42</v>
      </c>
      <c r="J1280">
        <v>24677</v>
      </c>
      <c r="K1280">
        <v>83</v>
      </c>
      <c r="L1280">
        <v>913993</v>
      </c>
      <c r="M1280">
        <v>98</v>
      </c>
      <c r="N1280">
        <v>6972</v>
      </c>
      <c r="O1280">
        <v>39</v>
      </c>
      <c r="P1280" t="s">
        <v>21</v>
      </c>
      <c r="Q1280" t="str">
        <f>_xlfn.IFS(OR(MTA_Daily_Ridership[[#This Row],[Day Name]]="Saturday",MTA_Daily_Ridership[[#This Row],[Day Name]]="Sunday"),"Weekend",TRUE,"Weekday")</f>
        <v>Weekday</v>
      </c>
      <c r="R12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5892033</v>
      </c>
      <c r="S1280" s="9">
        <f>(MTA_Daily_Ridership[[#This Row],[Subways: % of Comparable Pre-Pandemic Day]]-100)/100</f>
        <v>-0.45</v>
      </c>
      <c r="T1280">
        <f>MTA_Daily_Ridership[[#This Row],[Subways: Total Estimated Ridership]]/MTA_Daily_Ridership[[#This Row],[Bridges and Tunnels: Total Traffic]]</f>
        <v>3.4365536716364349</v>
      </c>
    </row>
    <row r="1281" spans="1:20" x14ac:dyDescent="0.25">
      <c r="A1281" s="1">
        <v>44476</v>
      </c>
      <c r="B1281">
        <v>3190747</v>
      </c>
      <c r="C1281">
        <v>56</v>
      </c>
      <c r="D1281">
        <v>1523168</v>
      </c>
      <c r="E1281">
        <v>68</v>
      </c>
      <c r="F1281">
        <v>150072</v>
      </c>
      <c r="G1281">
        <v>48</v>
      </c>
      <c r="H1281">
        <v>121407</v>
      </c>
      <c r="I1281">
        <v>42</v>
      </c>
      <c r="J1281">
        <v>24571</v>
      </c>
      <c r="K1281">
        <v>83</v>
      </c>
      <c r="L1281">
        <v>951212</v>
      </c>
      <c r="M1281">
        <v>102</v>
      </c>
      <c r="N1281">
        <v>7298</v>
      </c>
      <c r="O1281">
        <v>41</v>
      </c>
      <c r="P1281" t="s">
        <v>22</v>
      </c>
      <c r="Q1281" t="str">
        <f>_xlfn.IFS(OR(MTA_Daily_Ridership[[#This Row],[Day Name]]="Saturday",MTA_Daily_Ridership[[#This Row],[Day Name]]="Sunday"),"Weekend",TRUE,"Weekday")</f>
        <v>Weekday</v>
      </c>
      <c r="R12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5968475</v>
      </c>
      <c r="S1281" s="9">
        <f>(MTA_Daily_Ridership[[#This Row],[Subways: % of Comparable Pre-Pandemic Day]]-100)/100</f>
        <v>-0.44</v>
      </c>
      <c r="T1281">
        <f>MTA_Daily_Ridership[[#This Row],[Subways: Total Estimated Ridership]]/MTA_Daily_Ridership[[#This Row],[Bridges and Tunnels: Total Traffic]]</f>
        <v>3.354401542453207</v>
      </c>
    </row>
    <row r="1282" spans="1:20" x14ac:dyDescent="0.25">
      <c r="A1282" s="1">
        <v>44480</v>
      </c>
      <c r="B1282">
        <v>2263615</v>
      </c>
      <c r="C1282">
        <v>39</v>
      </c>
      <c r="D1282">
        <v>1045865</v>
      </c>
      <c r="E1282">
        <v>46</v>
      </c>
      <c r="F1282">
        <v>131714</v>
      </c>
      <c r="G1282">
        <v>42</v>
      </c>
      <c r="H1282">
        <v>114458</v>
      </c>
      <c r="I1282">
        <v>39</v>
      </c>
      <c r="J1282">
        <v>16917</v>
      </c>
      <c r="K1282">
        <v>57</v>
      </c>
      <c r="L1282">
        <v>878443</v>
      </c>
      <c r="M1282">
        <v>95</v>
      </c>
      <c r="N1282">
        <v>3883</v>
      </c>
      <c r="O1282">
        <v>22</v>
      </c>
      <c r="P1282" t="s">
        <v>25</v>
      </c>
      <c r="Q1282" t="str">
        <f>_xlfn.IFS(OR(MTA_Daily_Ridership[[#This Row],[Day Name]]="Saturday",MTA_Daily_Ridership[[#This Row],[Day Name]]="Sunday"),"Weekend",TRUE,"Weekday")</f>
        <v>Weekday</v>
      </c>
      <c r="R12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4454895</v>
      </c>
      <c r="S1282" s="9">
        <f>(MTA_Daily_Ridership[[#This Row],[Subways: % of Comparable Pre-Pandemic Day]]-100)/100</f>
        <v>-0.61</v>
      </c>
      <c r="T1282">
        <f>MTA_Daily_Ridership[[#This Row],[Subways: Total Estimated Ridership]]/MTA_Daily_Ridership[[#This Row],[Bridges and Tunnels: Total Traffic]]</f>
        <v>2.5768490385830383</v>
      </c>
    </row>
    <row r="1283" spans="1:20" x14ac:dyDescent="0.25">
      <c r="A1283" s="1">
        <v>44483</v>
      </c>
      <c r="B1283">
        <v>3240686</v>
      </c>
      <c r="C1283">
        <v>56</v>
      </c>
      <c r="D1283">
        <v>1527543</v>
      </c>
      <c r="E1283">
        <v>68</v>
      </c>
      <c r="F1283">
        <v>154572</v>
      </c>
      <c r="G1283">
        <v>49</v>
      </c>
      <c r="H1283">
        <v>126815</v>
      </c>
      <c r="I1283">
        <v>44</v>
      </c>
      <c r="J1283">
        <v>24144</v>
      </c>
      <c r="K1283">
        <v>81</v>
      </c>
      <c r="L1283">
        <v>952876</v>
      </c>
      <c r="M1283">
        <v>103</v>
      </c>
      <c r="N1283">
        <v>7386</v>
      </c>
      <c r="O1283">
        <v>41</v>
      </c>
      <c r="P1283" t="s">
        <v>22</v>
      </c>
      <c r="Q1283" t="str">
        <f>_xlfn.IFS(OR(MTA_Daily_Ridership[[#This Row],[Day Name]]="Saturday",MTA_Daily_Ridership[[#This Row],[Day Name]]="Sunday"),"Weekend",TRUE,"Weekday")</f>
        <v>Weekday</v>
      </c>
      <c r="R12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6034022</v>
      </c>
      <c r="S1283" s="9">
        <f>(MTA_Daily_Ridership[[#This Row],[Subways: % of Comparable Pre-Pandemic Day]]-100)/100</f>
        <v>-0.44</v>
      </c>
      <c r="T1283">
        <f>MTA_Daily_Ridership[[#This Row],[Subways: Total Estimated Ridership]]/MTA_Daily_Ridership[[#This Row],[Bridges and Tunnels: Total Traffic]]</f>
        <v>3.4009524848983497</v>
      </c>
    </row>
    <row r="1284" spans="1:20" x14ac:dyDescent="0.25">
      <c r="A1284" s="1">
        <v>44489</v>
      </c>
      <c r="B1284">
        <v>3234327</v>
      </c>
      <c r="C1284">
        <v>56</v>
      </c>
      <c r="D1284">
        <v>1525608</v>
      </c>
      <c r="E1284">
        <v>68</v>
      </c>
      <c r="F1284">
        <v>155242</v>
      </c>
      <c r="G1284">
        <v>49</v>
      </c>
      <c r="H1284">
        <v>131127</v>
      </c>
      <c r="I1284">
        <v>45</v>
      </c>
      <c r="J1284">
        <v>24474</v>
      </c>
      <c r="K1284">
        <v>82</v>
      </c>
      <c r="L1284">
        <v>916246</v>
      </c>
      <c r="M1284">
        <v>99</v>
      </c>
      <c r="N1284">
        <v>7148</v>
      </c>
      <c r="O1284">
        <v>40</v>
      </c>
      <c r="P1284" t="s">
        <v>21</v>
      </c>
      <c r="Q1284" t="str">
        <f>_xlfn.IFS(OR(MTA_Daily_Ridership[[#This Row],[Day Name]]="Saturday",MTA_Daily_Ridership[[#This Row],[Day Name]]="Sunday"),"Weekend",TRUE,"Weekday")</f>
        <v>Weekday</v>
      </c>
      <c r="R12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5994172</v>
      </c>
      <c r="S1284" s="9">
        <f>(MTA_Daily_Ridership[[#This Row],[Subways: % of Comparable Pre-Pandemic Day]]-100)/100</f>
        <v>-0.44</v>
      </c>
      <c r="T1284">
        <f>MTA_Daily_Ridership[[#This Row],[Subways: Total Estimated Ridership]]/MTA_Daily_Ridership[[#This Row],[Bridges and Tunnels: Total Traffic]]</f>
        <v>3.5299766656552936</v>
      </c>
    </row>
    <row r="1285" spans="1:20" x14ac:dyDescent="0.25">
      <c r="A1285" s="1">
        <v>44495</v>
      </c>
      <c r="B1285">
        <v>2702635</v>
      </c>
      <c r="C1285">
        <v>47</v>
      </c>
      <c r="D1285">
        <v>1233660</v>
      </c>
      <c r="E1285">
        <v>55</v>
      </c>
      <c r="F1285">
        <v>130109</v>
      </c>
      <c r="G1285">
        <v>41</v>
      </c>
      <c r="H1285">
        <v>104517</v>
      </c>
      <c r="I1285">
        <v>36</v>
      </c>
      <c r="J1285">
        <v>21220</v>
      </c>
      <c r="K1285">
        <v>71</v>
      </c>
      <c r="L1285">
        <v>738636</v>
      </c>
      <c r="M1285">
        <v>80</v>
      </c>
      <c r="N1285">
        <v>5278</v>
      </c>
      <c r="O1285">
        <v>30</v>
      </c>
      <c r="P1285" t="s">
        <v>23</v>
      </c>
      <c r="Q1285" t="str">
        <f>_xlfn.IFS(OR(MTA_Daily_Ridership[[#This Row],[Day Name]]="Saturday",MTA_Daily_Ridership[[#This Row],[Day Name]]="Sunday"),"Weekend",TRUE,"Weekday")</f>
        <v>Weekday</v>
      </c>
      <c r="R12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4936055</v>
      </c>
      <c r="S1285" s="9">
        <f>(MTA_Daily_Ridership[[#This Row],[Subways: % of Comparable Pre-Pandemic Day]]-100)/100</f>
        <v>-0.53</v>
      </c>
      <c r="T1285">
        <f>MTA_Daily_Ridership[[#This Row],[Subways: Total Estimated Ridership]]/MTA_Daily_Ridership[[#This Row],[Bridges and Tunnels: Total Traffic]]</f>
        <v>3.6589538013311023</v>
      </c>
    </row>
    <row r="1286" spans="1:20" x14ac:dyDescent="0.25">
      <c r="A1286" s="1">
        <v>44502</v>
      </c>
      <c r="B1286">
        <v>2848222</v>
      </c>
      <c r="C1286">
        <v>51</v>
      </c>
      <c r="D1286">
        <v>1258180</v>
      </c>
      <c r="E1286">
        <v>57</v>
      </c>
      <c r="F1286">
        <v>147832</v>
      </c>
      <c r="G1286">
        <v>45</v>
      </c>
      <c r="H1286">
        <v>129297</v>
      </c>
      <c r="I1286">
        <v>45</v>
      </c>
      <c r="J1286">
        <v>22016</v>
      </c>
      <c r="K1286">
        <v>71</v>
      </c>
      <c r="L1286">
        <v>853432</v>
      </c>
      <c r="M1286">
        <v>90</v>
      </c>
      <c r="N1286">
        <v>5679</v>
      </c>
      <c r="O1286">
        <v>33</v>
      </c>
      <c r="P1286" t="s">
        <v>23</v>
      </c>
      <c r="Q1286" t="str">
        <f>_xlfn.IFS(OR(MTA_Daily_Ridership[[#This Row],[Day Name]]="Saturday",MTA_Daily_Ridership[[#This Row],[Day Name]]="Sunday"),"Weekend",TRUE,"Weekday")</f>
        <v>Weekday</v>
      </c>
      <c r="R12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5264658</v>
      </c>
      <c r="S1286" s="9">
        <f>(MTA_Daily_Ridership[[#This Row],[Subways: % of Comparable Pre-Pandemic Day]]-100)/100</f>
        <v>-0.49</v>
      </c>
      <c r="T1286">
        <f>MTA_Daily_Ridership[[#This Row],[Subways: Total Estimated Ridership]]/MTA_Daily_Ridership[[#This Row],[Bridges and Tunnels: Total Traffic]]</f>
        <v>3.3373742723497597</v>
      </c>
    </row>
    <row r="1287" spans="1:20" x14ac:dyDescent="0.25">
      <c r="A1287" s="1">
        <v>44503</v>
      </c>
      <c r="B1287">
        <v>3293732</v>
      </c>
      <c r="C1287">
        <v>58</v>
      </c>
      <c r="D1287">
        <v>1507287</v>
      </c>
      <c r="E1287">
        <v>69</v>
      </c>
      <c r="F1287">
        <v>154203</v>
      </c>
      <c r="G1287">
        <v>47</v>
      </c>
      <c r="H1287">
        <v>130954</v>
      </c>
      <c r="I1287">
        <v>46</v>
      </c>
      <c r="J1287">
        <v>23349</v>
      </c>
      <c r="K1287">
        <v>75</v>
      </c>
      <c r="L1287">
        <v>901230</v>
      </c>
      <c r="M1287">
        <v>96</v>
      </c>
      <c r="N1287">
        <v>7371</v>
      </c>
      <c r="O1287">
        <v>43</v>
      </c>
      <c r="P1287" t="s">
        <v>21</v>
      </c>
      <c r="Q1287" t="str">
        <f>_xlfn.IFS(OR(MTA_Daily_Ridership[[#This Row],[Day Name]]="Saturday",MTA_Daily_Ridership[[#This Row],[Day Name]]="Sunday"),"Weekend",TRUE,"Weekday")</f>
        <v>Weekday</v>
      </c>
      <c r="R12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6018126</v>
      </c>
      <c r="S1287" s="9">
        <f>(MTA_Daily_Ridership[[#This Row],[Subways: % of Comparable Pre-Pandemic Day]]-100)/100</f>
        <v>-0.42</v>
      </c>
      <c r="T1287">
        <f>MTA_Daily_Ridership[[#This Row],[Subways: Total Estimated Ridership]]/MTA_Daily_Ridership[[#This Row],[Bridges and Tunnels: Total Traffic]]</f>
        <v>3.6547074553665544</v>
      </c>
    </row>
    <row r="1288" spans="1:20" x14ac:dyDescent="0.25">
      <c r="A1288" s="1">
        <v>44504</v>
      </c>
      <c r="B1288">
        <v>3284315</v>
      </c>
      <c r="C1288">
        <v>58</v>
      </c>
      <c r="D1288">
        <v>1486942</v>
      </c>
      <c r="E1288">
        <v>68</v>
      </c>
      <c r="F1288">
        <v>151353</v>
      </c>
      <c r="G1288">
        <v>46</v>
      </c>
      <c r="H1288">
        <v>126533</v>
      </c>
      <c r="I1288">
        <v>44</v>
      </c>
      <c r="J1288">
        <v>24009</v>
      </c>
      <c r="K1288">
        <v>77</v>
      </c>
      <c r="L1288">
        <v>931012</v>
      </c>
      <c r="M1288">
        <v>99</v>
      </c>
      <c r="N1288">
        <v>7210</v>
      </c>
      <c r="O1288">
        <v>42</v>
      </c>
      <c r="P1288" t="s">
        <v>22</v>
      </c>
      <c r="Q1288" t="str">
        <f>_xlfn.IFS(OR(MTA_Daily_Ridership[[#This Row],[Day Name]]="Saturday",MTA_Daily_Ridership[[#This Row],[Day Name]]="Sunday"),"Weekend",TRUE,"Weekday")</f>
        <v>Weekday</v>
      </c>
      <c r="R12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6011374</v>
      </c>
      <c r="S1288" s="9">
        <f>(MTA_Daily_Ridership[[#This Row],[Subways: % of Comparable Pre-Pandemic Day]]-100)/100</f>
        <v>-0.42</v>
      </c>
      <c r="T1288">
        <f>MTA_Daily_Ridership[[#This Row],[Subways: Total Estimated Ridership]]/MTA_Daily_Ridership[[#This Row],[Bridges and Tunnels: Total Traffic]]</f>
        <v>3.5276827795989738</v>
      </c>
    </row>
    <row r="1289" spans="1:20" x14ac:dyDescent="0.25">
      <c r="A1289" s="1">
        <v>44509</v>
      </c>
      <c r="B1289">
        <v>3279457</v>
      </c>
      <c r="C1289">
        <v>58</v>
      </c>
      <c r="D1289">
        <v>1518264</v>
      </c>
      <c r="E1289">
        <v>69</v>
      </c>
      <c r="F1289">
        <v>157181</v>
      </c>
      <c r="G1289">
        <v>48</v>
      </c>
      <c r="H1289">
        <v>134070</v>
      </c>
      <c r="I1289">
        <v>47</v>
      </c>
      <c r="J1289">
        <v>24504</v>
      </c>
      <c r="K1289">
        <v>78</v>
      </c>
      <c r="L1289">
        <v>898518</v>
      </c>
      <c r="M1289">
        <v>95</v>
      </c>
      <c r="N1289">
        <v>7677</v>
      </c>
      <c r="O1289">
        <v>45</v>
      </c>
      <c r="P1289" t="s">
        <v>23</v>
      </c>
      <c r="Q1289" t="str">
        <f>_xlfn.IFS(OR(MTA_Daily_Ridership[[#This Row],[Day Name]]="Saturday",MTA_Daily_Ridership[[#This Row],[Day Name]]="Sunday"),"Weekend",TRUE,"Weekday")</f>
        <v>Weekday</v>
      </c>
      <c r="R12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6019671</v>
      </c>
      <c r="S1289" s="9">
        <f>(MTA_Daily_Ridership[[#This Row],[Subways: % of Comparable Pre-Pandemic Day]]-100)/100</f>
        <v>-0.42</v>
      </c>
      <c r="T1289">
        <f>MTA_Daily_Ridership[[#This Row],[Subways: Total Estimated Ridership]]/MTA_Daily_Ridership[[#This Row],[Bridges and Tunnels: Total Traffic]]</f>
        <v>3.6498511994194884</v>
      </c>
    </row>
    <row r="1290" spans="1:20" x14ac:dyDescent="0.25">
      <c r="A1290" s="1">
        <v>44510</v>
      </c>
      <c r="B1290">
        <v>3351992</v>
      </c>
      <c r="C1290">
        <v>59</v>
      </c>
      <c r="D1290">
        <v>1514453</v>
      </c>
      <c r="E1290">
        <v>69</v>
      </c>
      <c r="F1290">
        <v>159254</v>
      </c>
      <c r="G1290">
        <v>48</v>
      </c>
      <c r="H1290">
        <v>134400</v>
      </c>
      <c r="I1290">
        <v>47</v>
      </c>
      <c r="J1290">
        <v>24608</v>
      </c>
      <c r="K1290">
        <v>79</v>
      </c>
      <c r="L1290">
        <v>926005</v>
      </c>
      <c r="M1290">
        <v>98</v>
      </c>
      <c r="N1290">
        <v>7445</v>
      </c>
      <c r="O1290">
        <v>44</v>
      </c>
      <c r="P1290" t="s">
        <v>21</v>
      </c>
      <c r="Q1290" t="str">
        <f>_xlfn.IFS(OR(MTA_Daily_Ridership[[#This Row],[Day Name]]="Saturday",MTA_Daily_Ridership[[#This Row],[Day Name]]="Sunday"),"Weekend",TRUE,"Weekday")</f>
        <v>Weekday</v>
      </c>
      <c r="R12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6118157</v>
      </c>
      <c r="S1290" s="9">
        <f>(MTA_Daily_Ridership[[#This Row],[Subways: % of Comparable Pre-Pandemic Day]]-100)/100</f>
        <v>-0.41</v>
      </c>
      <c r="T1290">
        <f>MTA_Daily_Ridership[[#This Row],[Subways: Total Estimated Ridership]]/MTA_Daily_Ridership[[#This Row],[Bridges and Tunnels: Total Traffic]]</f>
        <v>3.6198422254739446</v>
      </c>
    </row>
    <row r="1291" spans="1:20" x14ac:dyDescent="0.25">
      <c r="A1291" s="1">
        <v>44511</v>
      </c>
      <c r="B1291">
        <v>2922235</v>
      </c>
      <c r="C1291">
        <v>116</v>
      </c>
      <c r="D1291">
        <v>1198235</v>
      </c>
      <c r="E1291">
        <v>120</v>
      </c>
      <c r="F1291">
        <v>143386</v>
      </c>
      <c r="G1291">
        <v>152</v>
      </c>
      <c r="H1291">
        <v>122940</v>
      </c>
      <c r="I1291">
        <v>118</v>
      </c>
      <c r="J1291">
        <v>19846</v>
      </c>
      <c r="K1291">
        <v>105</v>
      </c>
      <c r="L1291">
        <v>895643</v>
      </c>
      <c r="M1291">
        <v>109</v>
      </c>
      <c r="N1291">
        <v>5493</v>
      </c>
      <c r="O1291">
        <v>179</v>
      </c>
      <c r="P1291" t="s">
        <v>22</v>
      </c>
      <c r="Q1291" t="str">
        <f>_xlfn.IFS(OR(MTA_Daily_Ridership[[#This Row],[Day Name]]="Saturday",MTA_Daily_Ridership[[#This Row],[Day Name]]="Sunday"),"Weekend",TRUE,"Weekday")</f>
        <v>Weekday</v>
      </c>
      <c r="R12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5307778</v>
      </c>
      <c r="S1291" s="9">
        <f>(MTA_Daily_Ridership[[#This Row],[Subways: % of Comparable Pre-Pandemic Day]]-100)/100</f>
        <v>0.16</v>
      </c>
      <c r="T1291">
        <f>MTA_Daily_Ridership[[#This Row],[Subways: Total Estimated Ridership]]/MTA_Daily_Ridership[[#This Row],[Bridges and Tunnels: Total Traffic]]</f>
        <v>3.2627229822596728</v>
      </c>
    </row>
    <row r="1292" spans="1:20" x14ac:dyDescent="0.25">
      <c r="A1292" s="1">
        <v>44516</v>
      </c>
      <c r="B1292">
        <v>3340844</v>
      </c>
      <c r="C1292">
        <v>59</v>
      </c>
      <c r="D1292">
        <v>1492110</v>
      </c>
      <c r="E1292">
        <v>68</v>
      </c>
      <c r="F1292">
        <v>161362</v>
      </c>
      <c r="G1292">
        <v>49</v>
      </c>
      <c r="H1292">
        <v>137235</v>
      </c>
      <c r="I1292">
        <v>48</v>
      </c>
      <c r="J1292">
        <v>23694</v>
      </c>
      <c r="K1292">
        <v>76</v>
      </c>
      <c r="L1292">
        <v>902386</v>
      </c>
      <c r="M1292">
        <v>96</v>
      </c>
      <c r="N1292">
        <v>7472</v>
      </c>
      <c r="O1292">
        <v>44</v>
      </c>
      <c r="P1292" t="s">
        <v>23</v>
      </c>
      <c r="Q1292" t="str">
        <f>_xlfn.IFS(OR(MTA_Daily_Ridership[[#This Row],[Day Name]]="Saturday",MTA_Daily_Ridership[[#This Row],[Day Name]]="Sunday"),"Weekend",TRUE,"Weekday")</f>
        <v>Weekday</v>
      </c>
      <c r="R12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6065103</v>
      </c>
      <c r="S1292" s="9">
        <f>(MTA_Daily_Ridership[[#This Row],[Subways: % of Comparable Pre-Pandemic Day]]-100)/100</f>
        <v>-0.41</v>
      </c>
      <c r="T1292">
        <f>MTA_Daily_Ridership[[#This Row],[Subways: Total Estimated Ridership]]/MTA_Daily_Ridership[[#This Row],[Bridges and Tunnels: Total Traffic]]</f>
        <v>3.7022338555784331</v>
      </c>
    </row>
    <row r="1293" spans="1:20" x14ac:dyDescent="0.25">
      <c r="A1293" s="1">
        <v>44517</v>
      </c>
      <c r="B1293">
        <v>3369069</v>
      </c>
      <c r="C1293">
        <v>60</v>
      </c>
      <c r="D1293">
        <v>1501740</v>
      </c>
      <c r="E1293">
        <v>69</v>
      </c>
      <c r="F1293">
        <v>158372</v>
      </c>
      <c r="G1293">
        <v>48</v>
      </c>
      <c r="H1293">
        <v>131113</v>
      </c>
      <c r="I1293">
        <v>46</v>
      </c>
      <c r="J1293">
        <v>24396</v>
      </c>
      <c r="K1293">
        <v>78</v>
      </c>
      <c r="L1293">
        <v>915266</v>
      </c>
      <c r="M1293">
        <v>97</v>
      </c>
      <c r="N1293">
        <v>7453</v>
      </c>
      <c r="O1293">
        <v>44</v>
      </c>
      <c r="P1293" t="s">
        <v>21</v>
      </c>
      <c r="Q1293" t="str">
        <f>_xlfn.IFS(OR(MTA_Daily_Ridership[[#This Row],[Day Name]]="Saturday",MTA_Daily_Ridership[[#This Row],[Day Name]]="Sunday"),"Weekend",TRUE,"Weekday")</f>
        <v>Weekday</v>
      </c>
      <c r="R12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6107409</v>
      </c>
      <c r="S1293" s="9">
        <f>(MTA_Daily_Ridership[[#This Row],[Subways: % of Comparable Pre-Pandemic Day]]-100)/100</f>
        <v>-0.4</v>
      </c>
      <c r="T1293">
        <f>MTA_Daily_Ridership[[#This Row],[Subways: Total Estimated Ridership]]/MTA_Daily_Ridership[[#This Row],[Bridges and Tunnels: Total Traffic]]</f>
        <v>3.6809725260197581</v>
      </c>
    </row>
    <row r="1294" spans="1:20" x14ac:dyDescent="0.25">
      <c r="A1294" s="1">
        <v>44518</v>
      </c>
      <c r="B1294">
        <v>3412249</v>
      </c>
      <c r="C1294">
        <v>61</v>
      </c>
      <c r="D1294">
        <v>1505488</v>
      </c>
      <c r="E1294">
        <v>69</v>
      </c>
      <c r="F1294">
        <v>157433</v>
      </c>
      <c r="G1294">
        <v>48</v>
      </c>
      <c r="H1294">
        <v>132632</v>
      </c>
      <c r="I1294">
        <v>46</v>
      </c>
      <c r="J1294">
        <v>24071</v>
      </c>
      <c r="K1294">
        <v>77</v>
      </c>
      <c r="L1294">
        <v>959226</v>
      </c>
      <c r="M1294">
        <v>102</v>
      </c>
      <c r="N1294">
        <v>7511</v>
      </c>
      <c r="O1294">
        <v>44</v>
      </c>
      <c r="P1294" t="s">
        <v>22</v>
      </c>
      <c r="Q1294" t="str">
        <f>_xlfn.IFS(OR(MTA_Daily_Ridership[[#This Row],[Day Name]]="Saturday",MTA_Daily_Ridership[[#This Row],[Day Name]]="Sunday"),"Weekend",TRUE,"Weekday")</f>
        <v>Weekday</v>
      </c>
      <c r="R12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6198610</v>
      </c>
      <c r="S1294" s="9">
        <f>(MTA_Daily_Ridership[[#This Row],[Subways: % of Comparable Pre-Pandemic Day]]-100)/100</f>
        <v>-0.39</v>
      </c>
      <c r="T1294">
        <f>MTA_Daily_Ridership[[#This Row],[Subways: Total Estimated Ridership]]/MTA_Daily_Ridership[[#This Row],[Bridges and Tunnels: Total Traffic]]</f>
        <v>3.5572941100428888</v>
      </c>
    </row>
    <row r="1295" spans="1:20" x14ac:dyDescent="0.25">
      <c r="A1295" s="1">
        <v>44521</v>
      </c>
      <c r="B1295">
        <v>1674206</v>
      </c>
      <c r="C1295">
        <v>66</v>
      </c>
      <c r="D1295">
        <v>674551</v>
      </c>
      <c r="E1295">
        <v>68</v>
      </c>
      <c r="F1295">
        <v>80467</v>
      </c>
      <c r="G1295">
        <v>85</v>
      </c>
      <c r="H1295">
        <v>66859</v>
      </c>
      <c r="I1295">
        <v>64</v>
      </c>
      <c r="J1295">
        <v>12774</v>
      </c>
      <c r="K1295">
        <v>68</v>
      </c>
      <c r="L1295">
        <v>841901</v>
      </c>
      <c r="M1295">
        <v>102</v>
      </c>
      <c r="N1295">
        <v>1827</v>
      </c>
      <c r="O1295">
        <v>60</v>
      </c>
      <c r="P1295" t="s">
        <v>27</v>
      </c>
      <c r="Q1295" t="str">
        <f>_xlfn.IFS(OR(MTA_Daily_Ridership[[#This Row],[Day Name]]="Saturday",MTA_Daily_Ridership[[#This Row],[Day Name]]="Sunday"),"Weekend",TRUE,"Weekday")</f>
        <v>Weekend</v>
      </c>
      <c r="R12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3352585</v>
      </c>
      <c r="S1295" s="9">
        <f>(MTA_Daily_Ridership[[#This Row],[Subways: % of Comparable Pre-Pandemic Day]]-100)/100</f>
        <v>-0.34</v>
      </c>
      <c r="T1295">
        <f>MTA_Daily_Ridership[[#This Row],[Subways: Total Estimated Ridership]]/MTA_Daily_Ridership[[#This Row],[Bridges and Tunnels: Total Traffic]]</f>
        <v>1.9886019852690517</v>
      </c>
    </row>
    <row r="1296" spans="1:20" x14ac:dyDescent="0.25">
      <c r="A1296" s="1">
        <v>44525</v>
      </c>
      <c r="B1296">
        <v>1357198</v>
      </c>
      <c r="C1296">
        <v>54</v>
      </c>
      <c r="D1296">
        <v>509782</v>
      </c>
      <c r="E1296">
        <v>51</v>
      </c>
      <c r="F1296">
        <v>125417</v>
      </c>
      <c r="G1296">
        <v>133</v>
      </c>
      <c r="H1296">
        <v>69945</v>
      </c>
      <c r="I1296">
        <v>67</v>
      </c>
      <c r="J1296">
        <v>15459</v>
      </c>
      <c r="K1296">
        <v>82</v>
      </c>
      <c r="L1296">
        <v>861084</v>
      </c>
      <c r="M1296">
        <v>105</v>
      </c>
      <c r="N1296">
        <v>1990</v>
      </c>
      <c r="O1296">
        <v>65</v>
      </c>
      <c r="P1296" t="s">
        <v>22</v>
      </c>
      <c r="Q1296" t="str">
        <f>_xlfn.IFS(OR(MTA_Daily_Ridership[[#This Row],[Day Name]]="Saturday",MTA_Daily_Ridership[[#This Row],[Day Name]]="Sunday"),"Weekend",TRUE,"Weekday")</f>
        <v>Weekday</v>
      </c>
      <c r="R12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2940875</v>
      </c>
      <c r="S1296" s="9">
        <f>(MTA_Daily_Ridership[[#This Row],[Subways: % of Comparable Pre-Pandemic Day]]-100)/100</f>
        <v>-0.46</v>
      </c>
      <c r="T1296">
        <f>MTA_Daily_Ridership[[#This Row],[Subways: Total Estimated Ridership]]/MTA_Daily_Ridership[[#This Row],[Bridges and Tunnels: Total Traffic]]</f>
        <v>1.5761505265456099</v>
      </c>
    </row>
    <row r="1297" spans="1:20" x14ac:dyDescent="0.25">
      <c r="A1297" s="1">
        <v>44526</v>
      </c>
      <c r="B1297">
        <v>2089772</v>
      </c>
      <c r="C1297">
        <v>83</v>
      </c>
      <c r="D1297">
        <v>843588</v>
      </c>
      <c r="E1297">
        <v>85</v>
      </c>
      <c r="F1297">
        <v>128452</v>
      </c>
      <c r="G1297">
        <v>136</v>
      </c>
      <c r="H1297">
        <v>108747</v>
      </c>
      <c r="I1297">
        <v>104</v>
      </c>
      <c r="J1297">
        <v>11077</v>
      </c>
      <c r="K1297">
        <v>59</v>
      </c>
      <c r="L1297">
        <v>789915</v>
      </c>
      <c r="M1297">
        <v>96</v>
      </c>
      <c r="N1297">
        <v>3205</v>
      </c>
      <c r="O1297">
        <v>104</v>
      </c>
      <c r="P1297" t="s">
        <v>24</v>
      </c>
      <c r="Q1297" t="str">
        <f>_xlfn.IFS(OR(MTA_Daily_Ridership[[#This Row],[Day Name]]="Saturday",MTA_Daily_Ridership[[#This Row],[Day Name]]="Sunday"),"Weekend",TRUE,"Weekday")</f>
        <v>Weekday</v>
      </c>
      <c r="R12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3974756</v>
      </c>
      <c r="S1297" s="9">
        <f>(MTA_Daily_Ridership[[#This Row],[Subways: % of Comparable Pre-Pandemic Day]]-100)/100</f>
        <v>-0.17</v>
      </c>
      <c r="T1297">
        <f>MTA_Daily_Ridership[[#This Row],[Subways: Total Estimated Ridership]]/MTA_Daily_Ridership[[#This Row],[Bridges and Tunnels: Total Traffic]]</f>
        <v>2.6455656621282038</v>
      </c>
    </row>
    <row r="1298" spans="1:20" x14ac:dyDescent="0.25">
      <c r="A1298" s="1">
        <v>44527</v>
      </c>
      <c r="B1298">
        <v>1880422</v>
      </c>
      <c r="C1298">
        <v>60</v>
      </c>
      <c r="D1298">
        <v>750986</v>
      </c>
      <c r="E1298">
        <v>57</v>
      </c>
      <c r="F1298">
        <v>83676</v>
      </c>
      <c r="G1298">
        <v>73</v>
      </c>
      <c r="H1298">
        <v>76112</v>
      </c>
      <c r="I1298">
        <v>50</v>
      </c>
      <c r="J1298">
        <v>10620</v>
      </c>
      <c r="K1298">
        <v>63</v>
      </c>
      <c r="L1298">
        <v>850980</v>
      </c>
      <c r="M1298">
        <v>94</v>
      </c>
      <c r="N1298">
        <v>2216</v>
      </c>
      <c r="O1298">
        <v>64</v>
      </c>
      <c r="P1298" t="s">
        <v>26</v>
      </c>
      <c r="Q1298" t="str">
        <f>_xlfn.IFS(OR(MTA_Daily_Ridership[[#This Row],[Day Name]]="Saturday",MTA_Daily_Ridership[[#This Row],[Day Name]]="Sunday"),"Weekend",TRUE,"Weekday")</f>
        <v>Weekend</v>
      </c>
      <c r="R12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3655012</v>
      </c>
      <c r="S1298" s="9">
        <f>(MTA_Daily_Ridership[[#This Row],[Subways: % of Comparable Pre-Pandemic Day]]-100)/100</f>
        <v>-0.4</v>
      </c>
      <c r="T1298">
        <f>MTA_Daily_Ridership[[#This Row],[Subways: Total Estimated Ridership]]/MTA_Daily_Ridership[[#This Row],[Bridges and Tunnels: Total Traffic]]</f>
        <v>2.2097135067804179</v>
      </c>
    </row>
    <row r="1299" spans="1:20" x14ac:dyDescent="0.25">
      <c r="A1299" s="1">
        <v>44531</v>
      </c>
      <c r="B1299">
        <v>3326469</v>
      </c>
      <c r="C1299">
        <v>62</v>
      </c>
      <c r="D1299">
        <v>1463384</v>
      </c>
      <c r="E1299">
        <v>73</v>
      </c>
      <c r="F1299">
        <v>163163</v>
      </c>
      <c r="G1299">
        <v>52</v>
      </c>
      <c r="H1299">
        <v>136126</v>
      </c>
      <c r="I1299">
        <v>49</v>
      </c>
      <c r="J1299">
        <v>23347</v>
      </c>
      <c r="K1299">
        <v>80</v>
      </c>
      <c r="L1299">
        <v>899319</v>
      </c>
      <c r="M1299">
        <v>102</v>
      </c>
      <c r="N1299">
        <v>7266</v>
      </c>
      <c r="O1299">
        <v>47</v>
      </c>
      <c r="P1299" t="s">
        <v>21</v>
      </c>
      <c r="Q1299" t="str">
        <f>_xlfn.IFS(OR(MTA_Daily_Ridership[[#This Row],[Day Name]]="Saturday",MTA_Daily_Ridership[[#This Row],[Day Name]]="Sunday"),"Weekend",TRUE,"Weekday")</f>
        <v>Weekday</v>
      </c>
      <c r="R12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6019074</v>
      </c>
      <c r="S1299" s="9">
        <f>(MTA_Daily_Ridership[[#This Row],[Subways: % of Comparable Pre-Pandemic Day]]-100)/100</f>
        <v>-0.38</v>
      </c>
      <c r="T1299">
        <f>MTA_Daily_Ridership[[#This Row],[Subways: Total Estimated Ridership]]/MTA_Daily_Ridership[[#This Row],[Bridges and Tunnels: Total Traffic]]</f>
        <v>3.6988754824483858</v>
      </c>
    </row>
    <row r="1300" spans="1:20" x14ac:dyDescent="0.25">
      <c r="A1300" s="1">
        <v>44532</v>
      </c>
      <c r="B1300">
        <v>3358843</v>
      </c>
      <c r="C1300">
        <v>63</v>
      </c>
      <c r="D1300">
        <v>1449142</v>
      </c>
      <c r="E1300">
        <v>72</v>
      </c>
      <c r="F1300">
        <v>154723</v>
      </c>
      <c r="G1300">
        <v>49</v>
      </c>
      <c r="H1300">
        <v>127508</v>
      </c>
      <c r="I1300">
        <v>46</v>
      </c>
      <c r="J1300">
        <v>22540</v>
      </c>
      <c r="K1300">
        <v>77</v>
      </c>
      <c r="L1300">
        <v>923179</v>
      </c>
      <c r="M1300">
        <v>104</v>
      </c>
      <c r="N1300">
        <v>7290</v>
      </c>
      <c r="O1300">
        <v>47</v>
      </c>
      <c r="P1300" t="s">
        <v>22</v>
      </c>
      <c r="Q1300" t="str">
        <f>_xlfn.IFS(OR(MTA_Daily_Ridership[[#This Row],[Day Name]]="Saturday",MTA_Daily_Ridership[[#This Row],[Day Name]]="Sunday"),"Weekend",TRUE,"Weekday")</f>
        <v>Weekday</v>
      </c>
      <c r="R13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6043225</v>
      </c>
      <c r="S1300" s="9">
        <f>(MTA_Daily_Ridership[[#This Row],[Subways: % of Comparable Pre-Pandemic Day]]-100)/100</f>
        <v>-0.37</v>
      </c>
      <c r="T1300">
        <f>MTA_Daily_Ridership[[#This Row],[Subways: Total Estimated Ridership]]/MTA_Daily_Ridership[[#This Row],[Bridges and Tunnels: Total Traffic]]</f>
        <v>3.6383442430991173</v>
      </c>
    </row>
    <row r="1301" spans="1:20" x14ac:dyDescent="0.25">
      <c r="A1301" s="1">
        <v>44533</v>
      </c>
      <c r="B1301">
        <v>3374097</v>
      </c>
      <c r="C1301">
        <v>63</v>
      </c>
      <c r="D1301">
        <v>1419078</v>
      </c>
      <c r="E1301">
        <v>71</v>
      </c>
      <c r="F1301">
        <v>144500</v>
      </c>
      <c r="G1301">
        <v>46</v>
      </c>
      <c r="H1301">
        <v>119424</v>
      </c>
      <c r="I1301">
        <v>43</v>
      </c>
      <c r="J1301">
        <v>22518</v>
      </c>
      <c r="K1301">
        <v>77</v>
      </c>
      <c r="L1301">
        <v>940827</v>
      </c>
      <c r="M1301">
        <v>106</v>
      </c>
      <c r="N1301">
        <v>6442</v>
      </c>
      <c r="O1301">
        <v>41</v>
      </c>
      <c r="P1301" t="s">
        <v>24</v>
      </c>
      <c r="Q1301" t="str">
        <f>_xlfn.IFS(OR(MTA_Daily_Ridership[[#This Row],[Day Name]]="Saturday",MTA_Daily_Ridership[[#This Row],[Day Name]]="Sunday"),"Weekend",TRUE,"Weekday")</f>
        <v>Weekday</v>
      </c>
      <c r="R13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6026886</v>
      </c>
      <c r="S1301" s="9">
        <f>(MTA_Daily_Ridership[[#This Row],[Subways: % of Comparable Pre-Pandemic Day]]-100)/100</f>
        <v>-0.37</v>
      </c>
      <c r="T1301">
        <f>MTA_Daily_Ridership[[#This Row],[Subways: Total Estimated Ridership]]/MTA_Daily_Ridership[[#This Row],[Bridges and Tunnels: Total Traffic]]</f>
        <v>3.5863097041220118</v>
      </c>
    </row>
    <row r="1302" spans="1:20" x14ac:dyDescent="0.25">
      <c r="A1302" s="1">
        <v>44534</v>
      </c>
      <c r="B1302">
        <v>2318147</v>
      </c>
      <c r="C1302">
        <v>70</v>
      </c>
      <c r="D1302">
        <v>864764</v>
      </c>
      <c r="E1302">
        <v>68</v>
      </c>
      <c r="F1302">
        <v>91477</v>
      </c>
      <c r="G1302">
        <v>71</v>
      </c>
      <c r="H1302">
        <v>81392</v>
      </c>
      <c r="I1302">
        <v>52</v>
      </c>
      <c r="J1302">
        <v>13317</v>
      </c>
      <c r="K1302">
        <v>77</v>
      </c>
      <c r="L1302">
        <v>864918</v>
      </c>
      <c r="M1302">
        <v>98</v>
      </c>
      <c r="N1302">
        <v>56</v>
      </c>
      <c r="O1302">
        <v>1</v>
      </c>
      <c r="P1302" t="s">
        <v>26</v>
      </c>
      <c r="Q1302" t="str">
        <f>_xlfn.IFS(OR(MTA_Daily_Ridership[[#This Row],[Day Name]]="Saturday",MTA_Daily_Ridership[[#This Row],[Day Name]]="Sunday"),"Weekend",TRUE,"Weekday")</f>
        <v>Weekend</v>
      </c>
      <c r="R13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4234071</v>
      </c>
      <c r="S1302" s="9">
        <f>(MTA_Daily_Ridership[[#This Row],[Subways: % of Comparable Pre-Pandemic Day]]-100)/100</f>
        <v>-0.3</v>
      </c>
      <c r="T1302">
        <f>MTA_Daily_Ridership[[#This Row],[Subways: Total Estimated Ridership]]/MTA_Daily_Ridership[[#This Row],[Bridges and Tunnels: Total Traffic]]</f>
        <v>2.6801928044045793</v>
      </c>
    </row>
    <row r="1303" spans="1:20" x14ac:dyDescent="0.25">
      <c r="A1303" s="1">
        <v>44535</v>
      </c>
      <c r="B1303">
        <v>1737352</v>
      </c>
      <c r="C1303">
        <v>68</v>
      </c>
      <c r="D1303">
        <v>665129</v>
      </c>
      <c r="E1303">
        <v>68</v>
      </c>
      <c r="F1303">
        <v>72716</v>
      </c>
      <c r="G1303">
        <v>68</v>
      </c>
      <c r="H1303">
        <v>60526</v>
      </c>
      <c r="I1303">
        <v>56</v>
      </c>
      <c r="J1303">
        <v>12541</v>
      </c>
      <c r="K1303">
        <v>70</v>
      </c>
      <c r="L1303">
        <v>818544</v>
      </c>
      <c r="M1303">
        <v>103</v>
      </c>
      <c r="N1303">
        <v>193</v>
      </c>
      <c r="O1303">
        <v>6</v>
      </c>
      <c r="P1303" t="s">
        <v>27</v>
      </c>
      <c r="Q1303" t="str">
        <f>_xlfn.IFS(OR(MTA_Daily_Ridership[[#This Row],[Day Name]]="Saturday",MTA_Daily_Ridership[[#This Row],[Day Name]]="Sunday"),"Weekend",TRUE,"Weekday")</f>
        <v>Weekend</v>
      </c>
      <c r="R13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3367001</v>
      </c>
      <c r="S1303" s="9">
        <f>(MTA_Daily_Ridership[[#This Row],[Subways: % of Comparable Pre-Pandemic Day]]-100)/100</f>
        <v>-0.32</v>
      </c>
      <c r="T1303">
        <f>MTA_Daily_Ridership[[#This Row],[Subways: Total Estimated Ridership]]/MTA_Daily_Ridership[[#This Row],[Bridges and Tunnels: Total Traffic]]</f>
        <v>2.122490666353916</v>
      </c>
    </row>
    <row r="1304" spans="1:20" x14ac:dyDescent="0.25">
      <c r="A1304" s="1">
        <v>44536</v>
      </c>
      <c r="B1304">
        <v>3135869</v>
      </c>
      <c r="C1304">
        <v>59</v>
      </c>
      <c r="D1304">
        <v>1394230</v>
      </c>
      <c r="E1304">
        <v>70</v>
      </c>
      <c r="F1304">
        <v>154970</v>
      </c>
      <c r="G1304">
        <v>49</v>
      </c>
      <c r="H1304">
        <v>127260</v>
      </c>
      <c r="I1304">
        <v>46</v>
      </c>
      <c r="J1304">
        <v>21761</v>
      </c>
      <c r="K1304">
        <v>75</v>
      </c>
      <c r="L1304">
        <v>865595</v>
      </c>
      <c r="M1304">
        <v>98</v>
      </c>
      <c r="N1304">
        <v>6687</v>
      </c>
      <c r="O1304">
        <v>43</v>
      </c>
      <c r="P1304" t="s">
        <v>25</v>
      </c>
      <c r="Q1304" t="str">
        <f>_xlfn.IFS(OR(MTA_Daily_Ridership[[#This Row],[Day Name]]="Saturday",MTA_Daily_Ridership[[#This Row],[Day Name]]="Sunday"),"Weekend",TRUE,"Weekday")</f>
        <v>Weekday</v>
      </c>
      <c r="R13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5706372</v>
      </c>
      <c r="S1304" s="9">
        <f>(MTA_Daily_Ridership[[#This Row],[Subways: % of Comparable Pre-Pandemic Day]]-100)/100</f>
        <v>-0.41</v>
      </c>
      <c r="T1304">
        <f>MTA_Daily_Ridership[[#This Row],[Subways: Total Estimated Ridership]]/MTA_Daily_Ridership[[#This Row],[Bridges and Tunnels: Total Traffic]]</f>
        <v>3.6227901039169588</v>
      </c>
    </row>
    <row r="1305" spans="1:20" x14ac:dyDescent="0.25">
      <c r="A1305" s="1">
        <v>44537</v>
      </c>
      <c r="B1305">
        <v>3367790</v>
      </c>
      <c r="C1305">
        <v>63</v>
      </c>
      <c r="D1305">
        <v>1453136</v>
      </c>
      <c r="E1305">
        <v>73</v>
      </c>
      <c r="F1305">
        <v>153749</v>
      </c>
      <c r="G1305">
        <v>49</v>
      </c>
      <c r="H1305">
        <v>131033</v>
      </c>
      <c r="I1305">
        <v>47</v>
      </c>
      <c r="J1305">
        <v>23262</v>
      </c>
      <c r="K1305">
        <v>80</v>
      </c>
      <c r="L1305">
        <v>883027</v>
      </c>
      <c r="M1305">
        <v>100</v>
      </c>
      <c r="N1305">
        <v>7367</v>
      </c>
      <c r="O1305">
        <v>47</v>
      </c>
      <c r="P1305" t="s">
        <v>23</v>
      </c>
      <c r="Q1305" t="str">
        <f>_xlfn.IFS(OR(MTA_Daily_Ridership[[#This Row],[Day Name]]="Saturday",MTA_Daily_Ridership[[#This Row],[Day Name]]="Sunday"),"Weekend",TRUE,"Weekday")</f>
        <v>Weekday</v>
      </c>
      <c r="R13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6019364</v>
      </c>
      <c r="S1305" s="9">
        <f>(MTA_Daily_Ridership[[#This Row],[Subways: % of Comparable Pre-Pandemic Day]]-100)/100</f>
        <v>-0.37</v>
      </c>
      <c r="T1305">
        <f>MTA_Daily_Ridership[[#This Row],[Subways: Total Estimated Ridership]]/MTA_Daily_Ridership[[#This Row],[Bridges and Tunnels: Total Traffic]]</f>
        <v>3.8139150897990661</v>
      </c>
    </row>
    <row r="1306" spans="1:20" x14ac:dyDescent="0.25">
      <c r="A1306" s="1">
        <v>44538</v>
      </c>
      <c r="B1306">
        <v>3378727</v>
      </c>
      <c r="C1306">
        <v>63</v>
      </c>
      <c r="D1306">
        <v>1430106</v>
      </c>
      <c r="E1306">
        <v>71</v>
      </c>
      <c r="F1306">
        <v>156218</v>
      </c>
      <c r="G1306">
        <v>49</v>
      </c>
      <c r="H1306">
        <v>130222</v>
      </c>
      <c r="I1306">
        <v>47</v>
      </c>
      <c r="J1306">
        <v>22691</v>
      </c>
      <c r="K1306">
        <v>78</v>
      </c>
      <c r="L1306">
        <v>889409</v>
      </c>
      <c r="M1306">
        <v>100</v>
      </c>
      <c r="N1306">
        <v>6948</v>
      </c>
      <c r="O1306">
        <v>45</v>
      </c>
      <c r="P1306" t="s">
        <v>21</v>
      </c>
      <c r="Q1306" t="str">
        <f>_xlfn.IFS(OR(MTA_Daily_Ridership[[#This Row],[Day Name]]="Saturday",MTA_Daily_Ridership[[#This Row],[Day Name]]="Sunday"),"Weekend",TRUE,"Weekday")</f>
        <v>Weekday</v>
      </c>
      <c r="R13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6014321</v>
      </c>
      <c r="S1306" s="9">
        <f>(MTA_Daily_Ridership[[#This Row],[Subways: % of Comparable Pre-Pandemic Day]]-100)/100</f>
        <v>-0.37</v>
      </c>
      <c r="T1306">
        <f>MTA_Daily_Ridership[[#This Row],[Subways: Total Estimated Ridership]]/MTA_Daily_Ridership[[#This Row],[Bridges and Tunnels: Total Traffic]]</f>
        <v>3.7988450757750369</v>
      </c>
    </row>
    <row r="1307" spans="1:20" x14ac:dyDescent="0.25">
      <c r="A1307" s="1">
        <v>44539</v>
      </c>
      <c r="B1307">
        <v>3433600</v>
      </c>
      <c r="C1307">
        <v>64</v>
      </c>
      <c r="D1307">
        <v>1436883</v>
      </c>
      <c r="E1307">
        <v>72</v>
      </c>
      <c r="F1307">
        <v>154367</v>
      </c>
      <c r="G1307">
        <v>49</v>
      </c>
      <c r="H1307">
        <v>126159</v>
      </c>
      <c r="I1307">
        <v>45</v>
      </c>
      <c r="J1307">
        <v>22743</v>
      </c>
      <c r="K1307">
        <v>78</v>
      </c>
      <c r="L1307">
        <v>927903</v>
      </c>
      <c r="M1307">
        <v>105</v>
      </c>
      <c r="N1307">
        <v>7222</v>
      </c>
      <c r="O1307">
        <v>46</v>
      </c>
      <c r="P1307" t="s">
        <v>22</v>
      </c>
      <c r="Q1307" t="str">
        <f>_xlfn.IFS(OR(MTA_Daily_Ridership[[#This Row],[Day Name]]="Saturday",MTA_Daily_Ridership[[#This Row],[Day Name]]="Sunday"),"Weekend",TRUE,"Weekday")</f>
        <v>Weekday</v>
      </c>
      <c r="R13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6108877</v>
      </c>
      <c r="S1307" s="9">
        <f>(MTA_Daily_Ridership[[#This Row],[Subways: % of Comparable Pre-Pandemic Day]]-100)/100</f>
        <v>-0.36</v>
      </c>
      <c r="T1307">
        <f>MTA_Daily_Ridership[[#This Row],[Subways: Total Estimated Ridership]]/MTA_Daily_Ridership[[#This Row],[Bridges and Tunnels: Total Traffic]]</f>
        <v>3.7003867861188078</v>
      </c>
    </row>
    <row r="1308" spans="1:20" x14ac:dyDescent="0.25">
      <c r="A1308" s="1">
        <v>44540</v>
      </c>
      <c r="B1308">
        <v>3417451</v>
      </c>
      <c r="C1308">
        <v>64</v>
      </c>
      <c r="D1308">
        <v>1404176</v>
      </c>
      <c r="E1308">
        <v>70</v>
      </c>
      <c r="F1308">
        <v>152524</v>
      </c>
      <c r="G1308">
        <v>48</v>
      </c>
      <c r="H1308">
        <v>127711</v>
      </c>
      <c r="I1308">
        <v>46</v>
      </c>
      <c r="J1308">
        <v>22237</v>
      </c>
      <c r="K1308">
        <v>76</v>
      </c>
      <c r="L1308">
        <v>962125</v>
      </c>
      <c r="M1308">
        <v>109</v>
      </c>
      <c r="N1308">
        <v>6331</v>
      </c>
      <c r="O1308">
        <v>41</v>
      </c>
      <c r="P1308" t="s">
        <v>24</v>
      </c>
      <c r="Q1308" t="str">
        <f>_xlfn.IFS(OR(MTA_Daily_Ridership[[#This Row],[Day Name]]="Saturday",MTA_Daily_Ridership[[#This Row],[Day Name]]="Sunday"),"Weekend",TRUE,"Weekday")</f>
        <v>Weekday</v>
      </c>
      <c r="R13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6092555</v>
      </c>
      <c r="S1308" s="9">
        <f>(MTA_Daily_Ridership[[#This Row],[Subways: % of Comparable Pre-Pandemic Day]]-100)/100</f>
        <v>-0.36</v>
      </c>
      <c r="T1308">
        <f>MTA_Daily_Ridership[[#This Row],[Subways: Total Estimated Ridership]]/MTA_Daily_Ridership[[#This Row],[Bridges and Tunnels: Total Traffic]]</f>
        <v>3.5519823307782254</v>
      </c>
    </row>
    <row r="1309" spans="1:20" x14ac:dyDescent="0.25">
      <c r="A1309" s="1">
        <v>44544</v>
      </c>
      <c r="B1309">
        <v>3274170</v>
      </c>
      <c r="C1309">
        <v>61</v>
      </c>
      <c r="D1309">
        <v>1378221</v>
      </c>
      <c r="E1309">
        <v>69</v>
      </c>
      <c r="F1309">
        <v>154939</v>
      </c>
      <c r="G1309">
        <v>49</v>
      </c>
      <c r="H1309">
        <v>131812</v>
      </c>
      <c r="I1309">
        <v>47</v>
      </c>
      <c r="J1309">
        <v>23042</v>
      </c>
      <c r="K1309">
        <v>79</v>
      </c>
      <c r="L1309">
        <v>894669</v>
      </c>
      <c r="M1309">
        <v>101</v>
      </c>
      <c r="N1309">
        <v>7124</v>
      </c>
      <c r="O1309">
        <v>46</v>
      </c>
      <c r="P1309" t="s">
        <v>23</v>
      </c>
      <c r="Q1309" t="str">
        <f>_xlfn.IFS(OR(MTA_Daily_Ridership[[#This Row],[Day Name]]="Saturday",MTA_Daily_Ridership[[#This Row],[Day Name]]="Sunday"),"Weekend",TRUE,"Weekday")</f>
        <v>Weekday</v>
      </c>
      <c r="R13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5863977</v>
      </c>
      <c r="S1309" s="9">
        <f>(MTA_Daily_Ridership[[#This Row],[Subways: % of Comparable Pre-Pandemic Day]]-100)/100</f>
        <v>-0.39</v>
      </c>
      <c r="T1309">
        <f>MTA_Daily_Ridership[[#This Row],[Subways: Total Estimated Ridership]]/MTA_Daily_Ridership[[#This Row],[Bridges and Tunnels: Total Traffic]]</f>
        <v>3.6596439577094992</v>
      </c>
    </row>
    <row r="1310" spans="1:20" x14ac:dyDescent="0.25">
      <c r="A1310" s="1">
        <v>44545</v>
      </c>
      <c r="B1310">
        <v>3242168</v>
      </c>
      <c r="C1310">
        <v>61</v>
      </c>
      <c r="D1310">
        <v>1436154</v>
      </c>
      <c r="E1310">
        <v>72</v>
      </c>
      <c r="F1310">
        <v>153128</v>
      </c>
      <c r="G1310">
        <v>48</v>
      </c>
      <c r="H1310">
        <v>129761</v>
      </c>
      <c r="I1310">
        <v>47</v>
      </c>
      <c r="J1310">
        <v>23732</v>
      </c>
      <c r="K1310">
        <v>81</v>
      </c>
      <c r="L1310">
        <v>921048</v>
      </c>
      <c r="M1310">
        <v>104</v>
      </c>
      <c r="N1310">
        <v>6908</v>
      </c>
      <c r="O1310">
        <v>44</v>
      </c>
      <c r="P1310" t="s">
        <v>21</v>
      </c>
      <c r="Q1310" t="str">
        <f>_xlfn.IFS(OR(MTA_Daily_Ridership[[#This Row],[Day Name]]="Saturday",MTA_Daily_Ridership[[#This Row],[Day Name]]="Sunday"),"Weekend",TRUE,"Weekday")</f>
        <v>Weekday</v>
      </c>
      <c r="R13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5912899</v>
      </c>
      <c r="S1310" s="9">
        <f>(MTA_Daily_Ridership[[#This Row],[Subways: % of Comparable Pre-Pandemic Day]]-100)/100</f>
        <v>-0.39</v>
      </c>
      <c r="T1310">
        <f>MTA_Daily_Ridership[[#This Row],[Subways: Total Estimated Ridership]]/MTA_Daily_Ridership[[#This Row],[Bridges and Tunnels: Total Traffic]]</f>
        <v>3.5200858152886711</v>
      </c>
    </row>
    <row r="1311" spans="1:20" x14ac:dyDescent="0.25">
      <c r="A1311" s="1">
        <v>44546</v>
      </c>
      <c r="B1311">
        <v>3219799</v>
      </c>
      <c r="C1311">
        <v>60</v>
      </c>
      <c r="D1311">
        <v>1438193</v>
      </c>
      <c r="E1311">
        <v>72</v>
      </c>
      <c r="F1311">
        <v>152710</v>
      </c>
      <c r="G1311">
        <v>48</v>
      </c>
      <c r="H1311">
        <v>126131</v>
      </c>
      <c r="I1311">
        <v>45</v>
      </c>
      <c r="J1311">
        <v>23623</v>
      </c>
      <c r="K1311">
        <v>81</v>
      </c>
      <c r="L1311">
        <v>948535</v>
      </c>
      <c r="M1311">
        <v>107</v>
      </c>
      <c r="N1311">
        <v>7043</v>
      </c>
      <c r="O1311">
        <v>45</v>
      </c>
      <c r="P1311" t="s">
        <v>22</v>
      </c>
      <c r="Q1311" t="str">
        <f>_xlfn.IFS(OR(MTA_Daily_Ridership[[#This Row],[Day Name]]="Saturday",MTA_Daily_Ridership[[#This Row],[Day Name]]="Sunday"),"Weekend",TRUE,"Weekday")</f>
        <v>Weekday</v>
      </c>
      <c r="R13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5916034</v>
      </c>
      <c r="S1311" s="9">
        <f>(MTA_Daily_Ridership[[#This Row],[Subways: % of Comparable Pre-Pandemic Day]]-100)/100</f>
        <v>-0.4</v>
      </c>
      <c r="T1311">
        <f>MTA_Daily_Ridership[[#This Row],[Subways: Total Estimated Ridership]]/MTA_Daily_Ridership[[#This Row],[Bridges and Tunnels: Total Traffic]]</f>
        <v>3.394496776608138</v>
      </c>
    </row>
    <row r="1312" spans="1:20" x14ac:dyDescent="0.25">
      <c r="A1312" s="1">
        <v>44547</v>
      </c>
      <c r="B1312">
        <v>3112088</v>
      </c>
      <c r="C1312">
        <v>58</v>
      </c>
      <c r="D1312">
        <v>1375383</v>
      </c>
      <c r="E1312">
        <v>69</v>
      </c>
      <c r="F1312">
        <v>146111</v>
      </c>
      <c r="G1312">
        <v>46</v>
      </c>
      <c r="H1312">
        <v>121037</v>
      </c>
      <c r="I1312">
        <v>43</v>
      </c>
      <c r="J1312">
        <v>22539</v>
      </c>
      <c r="K1312">
        <v>77</v>
      </c>
      <c r="L1312">
        <v>968689</v>
      </c>
      <c r="M1312">
        <v>109</v>
      </c>
      <c r="N1312">
        <v>6404</v>
      </c>
      <c r="O1312">
        <v>41</v>
      </c>
      <c r="P1312" t="s">
        <v>24</v>
      </c>
      <c r="Q1312" t="str">
        <f>_xlfn.IFS(OR(MTA_Daily_Ridership[[#This Row],[Day Name]]="Saturday",MTA_Daily_Ridership[[#This Row],[Day Name]]="Sunday"),"Weekend",TRUE,"Weekday")</f>
        <v>Weekday</v>
      </c>
      <c r="R13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5752251</v>
      </c>
      <c r="S1312" s="9">
        <f>(MTA_Daily_Ridership[[#This Row],[Subways: % of Comparable Pre-Pandemic Day]]-100)/100</f>
        <v>-0.42</v>
      </c>
      <c r="T1312">
        <f>MTA_Daily_Ridership[[#This Row],[Subways: Total Estimated Ridership]]/MTA_Daily_Ridership[[#This Row],[Bridges and Tunnels: Total Traffic]]</f>
        <v>3.2126802307035591</v>
      </c>
    </row>
    <row r="1313" spans="1:20" x14ac:dyDescent="0.25">
      <c r="A1313" s="1">
        <v>44553</v>
      </c>
      <c r="B1313">
        <v>2486489</v>
      </c>
      <c r="C1313">
        <v>47</v>
      </c>
      <c r="D1313">
        <v>1166953</v>
      </c>
      <c r="E1313">
        <v>58</v>
      </c>
      <c r="F1313">
        <v>118388</v>
      </c>
      <c r="G1313">
        <v>37</v>
      </c>
      <c r="H1313">
        <v>97238</v>
      </c>
      <c r="I1313">
        <v>35</v>
      </c>
      <c r="J1313">
        <v>19335</v>
      </c>
      <c r="K1313">
        <v>66</v>
      </c>
      <c r="L1313">
        <v>899513</v>
      </c>
      <c r="M1313">
        <v>102</v>
      </c>
      <c r="N1313">
        <v>5000</v>
      </c>
      <c r="O1313">
        <v>32</v>
      </c>
      <c r="P1313" t="s">
        <v>22</v>
      </c>
      <c r="Q1313" t="str">
        <f>_xlfn.IFS(OR(MTA_Daily_Ridership[[#This Row],[Day Name]]="Saturday",MTA_Daily_Ridership[[#This Row],[Day Name]]="Sunday"),"Weekend",TRUE,"Weekday")</f>
        <v>Weekday</v>
      </c>
      <c r="R13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4792916</v>
      </c>
      <c r="S1313" s="9">
        <f>(MTA_Daily_Ridership[[#This Row],[Subways: % of Comparable Pre-Pandemic Day]]-100)/100</f>
        <v>-0.53</v>
      </c>
      <c r="T1313">
        <f>MTA_Daily_Ridership[[#This Row],[Subways: Total Estimated Ridership]]/MTA_Daily_Ridership[[#This Row],[Bridges and Tunnels: Total Traffic]]</f>
        <v>2.7642613280741912</v>
      </c>
    </row>
    <row r="1314" spans="1:20" x14ac:dyDescent="0.25">
      <c r="A1314" s="1">
        <v>44554</v>
      </c>
      <c r="B1314">
        <v>1575449</v>
      </c>
      <c r="C1314">
        <v>62</v>
      </c>
      <c r="D1314">
        <v>746809</v>
      </c>
      <c r="E1314">
        <v>76</v>
      </c>
      <c r="F1314">
        <v>97408</v>
      </c>
      <c r="G1314">
        <v>91</v>
      </c>
      <c r="H1314">
        <v>81055</v>
      </c>
      <c r="I1314">
        <v>75</v>
      </c>
      <c r="J1314">
        <v>12009</v>
      </c>
      <c r="K1314">
        <v>67</v>
      </c>
      <c r="L1314">
        <v>738612</v>
      </c>
      <c r="M1314">
        <v>93</v>
      </c>
      <c r="N1314">
        <v>2289</v>
      </c>
      <c r="O1314">
        <v>67</v>
      </c>
      <c r="P1314" t="s">
        <v>24</v>
      </c>
      <c r="Q1314" t="str">
        <f>_xlfn.IFS(OR(MTA_Daily_Ridership[[#This Row],[Day Name]]="Saturday",MTA_Daily_Ridership[[#This Row],[Day Name]]="Sunday"),"Weekend",TRUE,"Weekday")</f>
        <v>Weekday</v>
      </c>
      <c r="R13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3253631</v>
      </c>
      <c r="S1314" s="9">
        <f>(MTA_Daily_Ridership[[#This Row],[Subways: % of Comparable Pre-Pandemic Day]]-100)/100</f>
        <v>-0.38</v>
      </c>
      <c r="T1314">
        <f>MTA_Daily_Ridership[[#This Row],[Subways: Total Estimated Ridership]]/MTA_Daily_Ridership[[#This Row],[Bridges and Tunnels: Total Traffic]]</f>
        <v>2.1329859249511247</v>
      </c>
    </row>
    <row r="1315" spans="1:20" x14ac:dyDescent="0.25">
      <c r="A1315" s="1">
        <v>44555</v>
      </c>
      <c r="B1315">
        <v>810937</v>
      </c>
      <c r="C1315">
        <v>24</v>
      </c>
      <c r="D1315">
        <v>329549</v>
      </c>
      <c r="E1315">
        <v>26</v>
      </c>
      <c r="F1315">
        <v>39466</v>
      </c>
      <c r="G1315">
        <v>31</v>
      </c>
      <c r="H1315">
        <v>31575</v>
      </c>
      <c r="I1315">
        <v>20</v>
      </c>
      <c r="J1315">
        <v>9021</v>
      </c>
      <c r="K1315">
        <v>52</v>
      </c>
      <c r="L1315">
        <v>582582</v>
      </c>
      <c r="M1315">
        <v>66</v>
      </c>
      <c r="N1315">
        <v>1008</v>
      </c>
      <c r="O1315">
        <v>20</v>
      </c>
      <c r="P1315" t="s">
        <v>26</v>
      </c>
      <c r="Q1315" t="str">
        <f>_xlfn.IFS(OR(MTA_Daily_Ridership[[#This Row],[Day Name]]="Saturday",MTA_Daily_Ridership[[#This Row],[Day Name]]="Sunday"),"Weekend",TRUE,"Weekday")</f>
        <v>Weekend</v>
      </c>
      <c r="R13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1804138</v>
      </c>
      <c r="S1315" s="9">
        <f>(MTA_Daily_Ridership[[#This Row],[Subways: % of Comparable Pre-Pandemic Day]]-100)/100</f>
        <v>-0.76</v>
      </c>
      <c r="T1315">
        <f>MTA_Daily_Ridership[[#This Row],[Subways: Total Estimated Ridership]]/MTA_Daily_Ridership[[#This Row],[Bridges and Tunnels: Total Traffic]]</f>
        <v>1.3919705723829434</v>
      </c>
    </row>
    <row r="1316" spans="1:20" x14ac:dyDescent="0.25">
      <c r="A1316" s="1">
        <v>44556</v>
      </c>
      <c r="B1316">
        <v>1284738</v>
      </c>
      <c r="C1316">
        <v>51</v>
      </c>
      <c r="D1316">
        <v>518897</v>
      </c>
      <c r="E1316">
        <v>53</v>
      </c>
      <c r="F1316">
        <v>56467</v>
      </c>
      <c r="G1316">
        <v>53</v>
      </c>
      <c r="H1316">
        <v>51478</v>
      </c>
      <c r="I1316">
        <v>48</v>
      </c>
      <c r="J1316">
        <v>8744</v>
      </c>
      <c r="K1316">
        <v>49</v>
      </c>
      <c r="L1316">
        <v>673477</v>
      </c>
      <c r="M1316">
        <v>85</v>
      </c>
      <c r="N1316">
        <v>1746</v>
      </c>
      <c r="O1316">
        <v>51</v>
      </c>
      <c r="P1316" t="s">
        <v>27</v>
      </c>
      <c r="Q1316" t="str">
        <f>_xlfn.IFS(OR(MTA_Daily_Ridership[[#This Row],[Day Name]]="Saturday",MTA_Daily_Ridership[[#This Row],[Day Name]]="Sunday"),"Weekend",TRUE,"Weekday")</f>
        <v>Weekend</v>
      </c>
      <c r="R13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2595547</v>
      </c>
      <c r="S1316" s="9">
        <f>(MTA_Daily_Ridership[[#This Row],[Subways: % of Comparable Pre-Pandemic Day]]-100)/100</f>
        <v>-0.49</v>
      </c>
      <c r="T1316">
        <f>MTA_Daily_Ridership[[#This Row],[Subways: Total Estimated Ridership]]/MTA_Daily_Ridership[[#This Row],[Bridges and Tunnels: Total Traffic]]</f>
        <v>1.9076197108438744</v>
      </c>
    </row>
    <row r="1317" spans="1:20" x14ac:dyDescent="0.25">
      <c r="A1317" s="1">
        <v>44557</v>
      </c>
      <c r="B1317">
        <v>2007649</v>
      </c>
      <c r="C1317">
        <v>38</v>
      </c>
      <c r="D1317">
        <v>890096</v>
      </c>
      <c r="E1317">
        <v>44</v>
      </c>
      <c r="F1317">
        <v>108463</v>
      </c>
      <c r="G1317">
        <v>34</v>
      </c>
      <c r="H1317">
        <v>89427</v>
      </c>
      <c r="I1317">
        <v>32</v>
      </c>
      <c r="J1317">
        <v>14952</v>
      </c>
      <c r="K1317">
        <v>51</v>
      </c>
      <c r="L1317">
        <v>744547</v>
      </c>
      <c r="M1317">
        <v>84</v>
      </c>
      <c r="N1317">
        <v>4026</v>
      </c>
      <c r="O1317">
        <v>26</v>
      </c>
      <c r="P1317" t="s">
        <v>25</v>
      </c>
      <c r="Q1317" t="str">
        <f>_xlfn.IFS(OR(MTA_Daily_Ridership[[#This Row],[Day Name]]="Saturday",MTA_Daily_Ridership[[#This Row],[Day Name]]="Sunday"),"Weekend",TRUE,"Weekday")</f>
        <v>Weekday</v>
      </c>
      <c r="R13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3859160</v>
      </c>
      <c r="S1317" s="9">
        <f>(MTA_Daily_Ridership[[#This Row],[Subways: % of Comparable Pre-Pandemic Day]]-100)/100</f>
        <v>-0.62</v>
      </c>
      <c r="T1317">
        <f>MTA_Daily_Ridership[[#This Row],[Subways: Total Estimated Ridership]]/MTA_Daily_Ridership[[#This Row],[Bridges and Tunnels: Total Traffic]]</f>
        <v>2.6964704713067138</v>
      </c>
    </row>
    <row r="1318" spans="1:20" x14ac:dyDescent="0.25">
      <c r="A1318" s="1">
        <v>44558</v>
      </c>
      <c r="B1318">
        <v>2168419</v>
      </c>
      <c r="C1318">
        <v>41</v>
      </c>
      <c r="D1318">
        <v>953933</v>
      </c>
      <c r="E1318">
        <v>48</v>
      </c>
      <c r="F1318">
        <v>109904</v>
      </c>
      <c r="G1318">
        <v>35</v>
      </c>
      <c r="H1318">
        <v>89719</v>
      </c>
      <c r="I1318">
        <v>32</v>
      </c>
      <c r="J1318">
        <v>16736</v>
      </c>
      <c r="K1318">
        <v>57</v>
      </c>
      <c r="L1318">
        <v>764364</v>
      </c>
      <c r="M1318">
        <v>86</v>
      </c>
      <c r="N1318">
        <v>4372</v>
      </c>
      <c r="O1318">
        <v>28</v>
      </c>
      <c r="P1318" t="s">
        <v>23</v>
      </c>
      <c r="Q1318" t="str">
        <f>_xlfn.IFS(OR(MTA_Daily_Ridership[[#This Row],[Day Name]]="Saturday",MTA_Daily_Ridership[[#This Row],[Day Name]]="Sunday"),"Weekend",TRUE,"Weekday")</f>
        <v>Weekday</v>
      </c>
      <c r="R13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4107447</v>
      </c>
      <c r="S1318" s="9">
        <f>(MTA_Daily_Ridership[[#This Row],[Subways: % of Comparable Pre-Pandemic Day]]-100)/100</f>
        <v>-0.59</v>
      </c>
      <c r="T1318">
        <f>MTA_Daily_Ridership[[#This Row],[Subways: Total Estimated Ridership]]/MTA_Daily_Ridership[[#This Row],[Bridges and Tunnels: Total Traffic]]</f>
        <v>2.8368931556169574</v>
      </c>
    </row>
    <row r="1319" spans="1:20" x14ac:dyDescent="0.25">
      <c r="A1319" s="1">
        <v>44559</v>
      </c>
      <c r="B1319">
        <v>2167077</v>
      </c>
      <c r="C1319">
        <v>41</v>
      </c>
      <c r="D1319">
        <v>921562</v>
      </c>
      <c r="E1319">
        <v>46</v>
      </c>
      <c r="F1319">
        <v>105898</v>
      </c>
      <c r="G1319">
        <v>34</v>
      </c>
      <c r="H1319">
        <v>92605</v>
      </c>
      <c r="I1319">
        <v>33</v>
      </c>
      <c r="J1319">
        <v>16859</v>
      </c>
      <c r="K1319">
        <v>58</v>
      </c>
      <c r="L1319">
        <v>768653</v>
      </c>
      <c r="M1319">
        <v>87</v>
      </c>
      <c r="N1319">
        <v>3996</v>
      </c>
      <c r="O1319">
        <v>26</v>
      </c>
      <c r="P1319" t="s">
        <v>21</v>
      </c>
      <c r="Q1319" t="str">
        <f>_xlfn.IFS(OR(MTA_Daily_Ridership[[#This Row],[Day Name]]="Saturday",MTA_Daily_Ridership[[#This Row],[Day Name]]="Sunday"),"Weekend",TRUE,"Weekday")</f>
        <v>Weekday</v>
      </c>
      <c r="R13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4076650</v>
      </c>
      <c r="S1319" s="9">
        <f>(MTA_Daily_Ridership[[#This Row],[Subways: % of Comparable Pre-Pandemic Day]]-100)/100</f>
        <v>-0.59</v>
      </c>
      <c r="T1319">
        <f>MTA_Daily_Ridership[[#This Row],[Subways: Total Estimated Ridership]]/MTA_Daily_Ridership[[#This Row],[Bridges and Tunnels: Total Traffic]]</f>
        <v>2.8193176895165961</v>
      </c>
    </row>
    <row r="1320" spans="1:20" x14ac:dyDescent="0.25">
      <c r="A1320" s="1">
        <v>44560</v>
      </c>
      <c r="B1320">
        <v>2198415</v>
      </c>
      <c r="C1320">
        <v>41</v>
      </c>
      <c r="D1320">
        <v>928012</v>
      </c>
      <c r="E1320">
        <v>46</v>
      </c>
      <c r="F1320">
        <v>110101</v>
      </c>
      <c r="G1320">
        <v>35</v>
      </c>
      <c r="H1320">
        <v>90827</v>
      </c>
      <c r="I1320">
        <v>33</v>
      </c>
      <c r="J1320">
        <v>16177</v>
      </c>
      <c r="K1320">
        <v>55</v>
      </c>
      <c r="L1320">
        <v>804654</v>
      </c>
      <c r="M1320">
        <v>91</v>
      </c>
      <c r="N1320">
        <v>3944</v>
      </c>
      <c r="O1320">
        <v>25</v>
      </c>
      <c r="P1320" t="s">
        <v>22</v>
      </c>
      <c r="Q1320" t="str">
        <f>_xlfn.IFS(OR(MTA_Daily_Ridership[[#This Row],[Day Name]]="Saturday",MTA_Daily_Ridership[[#This Row],[Day Name]]="Sunday"),"Weekend",TRUE,"Weekday")</f>
        <v>Weekday</v>
      </c>
      <c r="R13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4152130</v>
      </c>
      <c r="S1320" s="9">
        <f>(MTA_Daily_Ridership[[#This Row],[Subways: % of Comparable Pre-Pandemic Day]]-100)/100</f>
        <v>-0.59</v>
      </c>
      <c r="T1320">
        <f>MTA_Daily_Ridership[[#This Row],[Subways: Total Estimated Ridership]]/MTA_Daily_Ridership[[#This Row],[Bridges and Tunnels: Total Traffic]]</f>
        <v>2.7321246150519354</v>
      </c>
    </row>
    <row r="1321" spans="1:20" x14ac:dyDescent="0.25">
      <c r="A1321" s="1">
        <v>44561</v>
      </c>
      <c r="B1321">
        <v>1627589</v>
      </c>
      <c r="C1321">
        <v>64</v>
      </c>
      <c r="D1321">
        <v>699749</v>
      </c>
      <c r="E1321">
        <v>71</v>
      </c>
      <c r="F1321">
        <v>96699</v>
      </c>
      <c r="G1321">
        <v>91</v>
      </c>
      <c r="H1321">
        <v>85232</v>
      </c>
      <c r="I1321">
        <v>79</v>
      </c>
      <c r="J1321">
        <v>11498</v>
      </c>
      <c r="K1321">
        <v>64</v>
      </c>
      <c r="L1321">
        <v>628305</v>
      </c>
      <c r="M1321">
        <v>79</v>
      </c>
      <c r="N1321">
        <v>2270</v>
      </c>
      <c r="O1321">
        <v>67</v>
      </c>
      <c r="P1321" t="s">
        <v>24</v>
      </c>
      <c r="Q1321" t="str">
        <f>_xlfn.IFS(OR(MTA_Daily_Ridership[[#This Row],[Day Name]]="Saturday",MTA_Daily_Ridership[[#This Row],[Day Name]]="Sunday"),"Weekend",TRUE,"Weekday")</f>
        <v>Weekday</v>
      </c>
      <c r="R13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3151342</v>
      </c>
      <c r="S1321" s="9">
        <f>(MTA_Daily_Ridership[[#This Row],[Subways: % of Comparable Pre-Pandemic Day]]-100)/100</f>
        <v>-0.36</v>
      </c>
      <c r="T1321">
        <f>MTA_Daily_Ridership[[#This Row],[Subways: Total Estimated Ridership]]/MTA_Daily_Ridership[[#This Row],[Bridges and Tunnels: Total Traffic]]</f>
        <v>2.5904441314329825</v>
      </c>
    </row>
    <row r="1322" spans="1:20" x14ac:dyDescent="0.25">
      <c r="A1322" s="1">
        <v>44562</v>
      </c>
      <c r="B1322">
        <v>1027918</v>
      </c>
      <c r="C1322">
        <v>38</v>
      </c>
      <c r="D1322">
        <v>350845</v>
      </c>
      <c r="E1322">
        <v>29</v>
      </c>
      <c r="F1322">
        <v>33980</v>
      </c>
      <c r="G1322">
        <v>35</v>
      </c>
      <c r="H1322">
        <v>30341</v>
      </c>
      <c r="I1322">
        <v>23</v>
      </c>
      <c r="J1322">
        <v>4904</v>
      </c>
      <c r="K1322">
        <v>34</v>
      </c>
      <c r="L1322">
        <v>498515</v>
      </c>
      <c r="M1322">
        <v>65</v>
      </c>
      <c r="N1322">
        <v>1262</v>
      </c>
      <c r="O1322">
        <v>31</v>
      </c>
      <c r="P1322" t="s">
        <v>26</v>
      </c>
      <c r="Q1322" t="str">
        <f>_xlfn.IFS(OR(MTA_Daily_Ridership[[#This Row],[Day Name]]="Saturday",MTA_Daily_Ridership[[#This Row],[Day Name]]="Sunday"),"Weekend",TRUE,"Weekday")</f>
        <v>Weekend</v>
      </c>
      <c r="R13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1947765</v>
      </c>
      <c r="S1322" s="9">
        <f>(MTA_Daily_Ridership[[#This Row],[Subways: % of Comparable Pre-Pandemic Day]]-100)/100</f>
        <v>-0.62</v>
      </c>
      <c r="T1322">
        <f>MTA_Daily_Ridership[[#This Row],[Subways: Total Estimated Ridership]]/MTA_Daily_Ridership[[#This Row],[Bridges and Tunnels: Total Traffic]]</f>
        <v>2.0619600212631517</v>
      </c>
    </row>
    <row r="1323" spans="1:20" x14ac:dyDescent="0.25">
      <c r="A1323" s="1">
        <v>44563</v>
      </c>
      <c r="B1323">
        <v>1219735</v>
      </c>
      <c r="C1323">
        <v>58</v>
      </c>
      <c r="D1323">
        <v>475096</v>
      </c>
      <c r="E1323">
        <v>52</v>
      </c>
      <c r="F1323">
        <v>49155</v>
      </c>
      <c r="G1323">
        <v>59</v>
      </c>
      <c r="H1323">
        <v>42587</v>
      </c>
      <c r="I1323">
        <v>47</v>
      </c>
      <c r="J1323">
        <v>8383</v>
      </c>
      <c r="K1323">
        <v>62</v>
      </c>
      <c r="L1323">
        <v>624655</v>
      </c>
      <c r="M1323">
        <v>92</v>
      </c>
      <c r="N1323">
        <v>1571</v>
      </c>
      <c r="O1323">
        <v>57</v>
      </c>
      <c r="P1323" t="s">
        <v>27</v>
      </c>
      <c r="Q1323" t="str">
        <f>_xlfn.IFS(OR(MTA_Daily_Ridership[[#This Row],[Day Name]]="Saturday",MTA_Daily_Ridership[[#This Row],[Day Name]]="Sunday"),"Weekend",TRUE,"Weekday")</f>
        <v>Weekend</v>
      </c>
      <c r="R13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2421182</v>
      </c>
      <c r="S1323" s="9">
        <f>(MTA_Daily_Ridership[[#This Row],[Subways: % of Comparable Pre-Pandemic Day]]-100)/100</f>
        <v>-0.42</v>
      </c>
      <c r="T1323">
        <f>MTA_Daily_Ridership[[#This Row],[Subways: Total Estimated Ridership]]/MTA_Daily_Ridership[[#This Row],[Bridges and Tunnels: Total Traffic]]</f>
        <v>1.9526538649334433</v>
      </c>
    </row>
    <row r="1324" spans="1:20" x14ac:dyDescent="0.25">
      <c r="A1324" s="1">
        <v>44564</v>
      </c>
      <c r="B1324">
        <v>2168229</v>
      </c>
      <c r="C1324">
        <v>42</v>
      </c>
      <c r="D1324">
        <v>1000002</v>
      </c>
      <c r="E1324">
        <v>49</v>
      </c>
      <c r="F1324">
        <v>102961</v>
      </c>
      <c r="G1324">
        <v>34</v>
      </c>
      <c r="H1324">
        <v>83990</v>
      </c>
      <c r="I1324">
        <v>31</v>
      </c>
      <c r="J1324">
        <v>16437</v>
      </c>
      <c r="K1324">
        <v>58</v>
      </c>
      <c r="L1324">
        <v>692740</v>
      </c>
      <c r="M1324">
        <v>80</v>
      </c>
      <c r="N1324">
        <v>4515</v>
      </c>
      <c r="O1324">
        <v>28</v>
      </c>
      <c r="P1324" t="s">
        <v>25</v>
      </c>
      <c r="Q1324" t="str">
        <f>_xlfn.IFS(OR(MTA_Daily_Ridership[[#This Row],[Day Name]]="Saturday",MTA_Daily_Ridership[[#This Row],[Day Name]]="Sunday"),"Weekend",TRUE,"Weekday")</f>
        <v>Weekday</v>
      </c>
      <c r="R13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4068874</v>
      </c>
      <c r="S1324" s="9">
        <f>(MTA_Daily_Ridership[[#This Row],[Subways: % of Comparable Pre-Pandemic Day]]-100)/100</f>
        <v>-0.57999999999999996</v>
      </c>
      <c r="T1324">
        <f>MTA_Daily_Ridership[[#This Row],[Subways: Total Estimated Ridership]]/MTA_Daily_Ridership[[#This Row],[Bridges and Tunnels: Total Traffic]]</f>
        <v>3.129931864768889</v>
      </c>
    </row>
    <row r="1325" spans="1:20" x14ac:dyDescent="0.25">
      <c r="A1325" s="1">
        <v>44565</v>
      </c>
      <c r="B1325">
        <v>2289352</v>
      </c>
      <c r="C1325">
        <v>45</v>
      </c>
      <c r="D1325">
        <v>1082360</v>
      </c>
      <c r="E1325">
        <v>53</v>
      </c>
      <c r="F1325">
        <v>104247</v>
      </c>
      <c r="G1325">
        <v>34</v>
      </c>
      <c r="H1325">
        <v>81978</v>
      </c>
      <c r="I1325">
        <v>30</v>
      </c>
      <c r="J1325">
        <v>17909</v>
      </c>
      <c r="K1325">
        <v>63</v>
      </c>
      <c r="L1325">
        <v>733369</v>
      </c>
      <c r="M1325">
        <v>84</v>
      </c>
      <c r="N1325">
        <v>4795</v>
      </c>
      <c r="O1325">
        <v>29</v>
      </c>
      <c r="P1325" t="s">
        <v>23</v>
      </c>
      <c r="Q1325" t="str">
        <f>_xlfn.IFS(OR(MTA_Daily_Ridership[[#This Row],[Day Name]]="Saturday",MTA_Daily_Ridership[[#This Row],[Day Name]]="Sunday"),"Weekend",TRUE,"Weekday")</f>
        <v>Weekday</v>
      </c>
      <c r="R13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4314010</v>
      </c>
      <c r="S1325" s="9">
        <f>(MTA_Daily_Ridership[[#This Row],[Subways: % of Comparable Pre-Pandemic Day]]-100)/100</f>
        <v>-0.55000000000000004</v>
      </c>
      <c r="T1325">
        <f>MTA_Daily_Ridership[[#This Row],[Subways: Total Estimated Ridership]]/MTA_Daily_Ridership[[#This Row],[Bridges and Tunnels: Total Traffic]]</f>
        <v>3.1216918086256715</v>
      </c>
    </row>
    <row r="1326" spans="1:20" x14ac:dyDescent="0.25">
      <c r="A1326" s="1">
        <v>44566</v>
      </c>
      <c r="B1326">
        <v>2267942</v>
      </c>
      <c r="C1326">
        <v>44</v>
      </c>
      <c r="D1326">
        <v>1078511</v>
      </c>
      <c r="E1326">
        <v>53</v>
      </c>
      <c r="F1326">
        <v>98251</v>
      </c>
      <c r="G1326">
        <v>33</v>
      </c>
      <c r="H1326">
        <v>77579</v>
      </c>
      <c r="I1326">
        <v>29</v>
      </c>
      <c r="J1326">
        <v>18861</v>
      </c>
      <c r="K1326">
        <v>67</v>
      </c>
      <c r="L1326">
        <v>709060</v>
      </c>
      <c r="M1326">
        <v>82</v>
      </c>
      <c r="N1326">
        <v>4659</v>
      </c>
      <c r="O1326">
        <v>28</v>
      </c>
      <c r="P1326" t="s">
        <v>21</v>
      </c>
      <c r="Q1326" t="str">
        <f>_xlfn.IFS(OR(MTA_Daily_Ridership[[#This Row],[Day Name]]="Saturday",MTA_Daily_Ridership[[#This Row],[Day Name]]="Sunday"),"Weekend",TRUE,"Weekday")</f>
        <v>Weekday</v>
      </c>
      <c r="R13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4254863</v>
      </c>
      <c r="S1326" s="9">
        <f>(MTA_Daily_Ridership[[#This Row],[Subways: % of Comparable Pre-Pandemic Day]]-100)/100</f>
        <v>-0.56000000000000005</v>
      </c>
      <c r="T1326">
        <f>MTA_Daily_Ridership[[#This Row],[Subways: Total Estimated Ridership]]/MTA_Daily_Ridership[[#This Row],[Bridges and Tunnels: Total Traffic]]</f>
        <v>3.1985191662200658</v>
      </c>
    </row>
    <row r="1327" spans="1:20" x14ac:dyDescent="0.25">
      <c r="A1327" s="1">
        <v>44567</v>
      </c>
      <c r="B1327">
        <v>2391176</v>
      </c>
      <c r="C1327">
        <v>46</v>
      </c>
      <c r="D1327">
        <v>1146904</v>
      </c>
      <c r="E1327">
        <v>56</v>
      </c>
      <c r="F1327">
        <v>103562</v>
      </c>
      <c r="G1327">
        <v>34</v>
      </c>
      <c r="H1327">
        <v>82567</v>
      </c>
      <c r="I1327">
        <v>31</v>
      </c>
      <c r="J1327">
        <v>18672</v>
      </c>
      <c r="K1327">
        <v>66</v>
      </c>
      <c r="L1327">
        <v>780026</v>
      </c>
      <c r="M1327">
        <v>90</v>
      </c>
      <c r="N1327">
        <v>4909</v>
      </c>
      <c r="O1327">
        <v>30</v>
      </c>
      <c r="P1327" t="s">
        <v>22</v>
      </c>
      <c r="Q1327" t="str">
        <f>_xlfn.IFS(OR(MTA_Daily_Ridership[[#This Row],[Day Name]]="Saturday",MTA_Daily_Ridership[[#This Row],[Day Name]]="Sunday"),"Weekend",TRUE,"Weekday")</f>
        <v>Weekday</v>
      </c>
      <c r="R13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4527816</v>
      </c>
      <c r="S1327" s="9">
        <f>(MTA_Daily_Ridership[[#This Row],[Subways: % of Comparable Pre-Pandemic Day]]-100)/100</f>
        <v>-0.54</v>
      </c>
      <c r="T1327">
        <f>MTA_Daily_Ridership[[#This Row],[Subways: Total Estimated Ridership]]/MTA_Daily_Ridership[[#This Row],[Bridges and Tunnels: Total Traffic]]</f>
        <v>3.0655080728078294</v>
      </c>
    </row>
    <row r="1328" spans="1:20" x14ac:dyDescent="0.25">
      <c r="A1328" s="1">
        <v>44568</v>
      </c>
      <c r="B1328">
        <v>2121941</v>
      </c>
      <c r="C1328">
        <v>41</v>
      </c>
      <c r="D1328">
        <v>880997</v>
      </c>
      <c r="E1328">
        <v>43</v>
      </c>
      <c r="F1328">
        <v>90207</v>
      </c>
      <c r="G1328">
        <v>30</v>
      </c>
      <c r="H1328">
        <v>73067</v>
      </c>
      <c r="I1328">
        <v>27</v>
      </c>
      <c r="J1328">
        <v>14203</v>
      </c>
      <c r="K1328">
        <v>50</v>
      </c>
      <c r="L1328">
        <v>559774</v>
      </c>
      <c r="M1328">
        <v>64</v>
      </c>
      <c r="N1328">
        <v>3628</v>
      </c>
      <c r="O1328">
        <v>22</v>
      </c>
      <c r="P1328" t="s">
        <v>24</v>
      </c>
      <c r="Q1328" t="str">
        <f>_xlfn.IFS(OR(MTA_Daily_Ridership[[#This Row],[Day Name]]="Saturday",MTA_Daily_Ridership[[#This Row],[Day Name]]="Sunday"),"Weekend",TRUE,"Weekday")</f>
        <v>Weekday</v>
      </c>
      <c r="R13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3743817</v>
      </c>
      <c r="S1328" s="9">
        <f>(MTA_Daily_Ridership[[#This Row],[Subways: % of Comparable Pre-Pandemic Day]]-100)/100</f>
        <v>-0.59</v>
      </c>
      <c r="T1328">
        <f>MTA_Daily_Ridership[[#This Row],[Subways: Total Estimated Ridership]]/MTA_Daily_Ridership[[#This Row],[Bridges and Tunnels: Total Traffic]]</f>
        <v>3.7907101794652842</v>
      </c>
    </row>
    <row r="1329" spans="1:20" x14ac:dyDescent="0.25">
      <c r="A1329" s="1">
        <v>44569</v>
      </c>
      <c r="B1329">
        <v>1486065</v>
      </c>
      <c r="C1329">
        <v>55</v>
      </c>
      <c r="D1329">
        <v>631341</v>
      </c>
      <c r="E1329">
        <v>53</v>
      </c>
      <c r="F1329">
        <v>51707</v>
      </c>
      <c r="G1329">
        <v>53</v>
      </c>
      <c r="H1329">
        <v>46428</v>
      </c>
      <c r="I1329">
        <v>36</v>
      </c>
      <c r="J1329">
        <v>9126</v>
      </c>
      <c r="K1329">
        <v>63</v>
      </c>
      <c r="L1329">
        <v>641533</v>
      </c>
      <c r="M1329">
        <v>84</v>
      </c>
      <c r="N1329">
        <v>1672</v>
      </c>
      <c r="O1329">
        <v>41</v>
      </c>
      <c r="P1329" t="s">
        <v>26</v>
      </c>
      <c r="Q1329" t="str">
        <f>_xlfn.IFS(OR(MTA_Daily_Ridership[[#This Row],[Day Name]]="Saturday",MTA_Daily_Ridership[[#This Row],[Day Name]]="Sunday"),"Weekend",TRUE,"Weekday")</f>
        <v>Weekend</v>
      </c>
      <c r="R13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2867872</v>
      </c>
      <c r="S1329" s="9">
        <f>(MTA_Daily_Ridership[[#This Row],[Subways: % of Comparable Pre-Pandemic Day]]-100)/100</f>
        <v>-0.45</v>
      </c>
      <c r="T1329">
        <f>MTA_Daily_Ridership[[#This Row],[Subways: Total Estimated Ridership]]/MTA_Daily_Ridership[[#This Row],[Bridges and Tunnels: Total Traffic]]</f>
        <v>2.3164279935716481</v>
      </c>
    </row>
    <row r="1330" spans="1:20" x14ac:dyDescent="0.25">
      <c r="A1330" s="1">
        <v>44570</v>
      </c>
      <c r="B1330">
        <v>1102472</v>
      </c>
      <c r="C1330">
        <v>53</v>
      </c>
      <c r="D1330">
        <v>475438</v>
      </c>
      <c r="E1330">
        <v>52</v>
      </c>
      <c r="F1330">
        <v>43383</v>
      </c>
      <c r="G1330">
        <v>52</v>
      </c>
      <c r="H1330">
        <v>35309</v>
      </c>
      <c r="I1330">
        <v>39</v>
      </c>
      <c r="J1330">
        <v>7916</v>
      </c>
      <c r="K1330">
        <v>59</v>
      </c>
      <c r="L1330">
        <v>567494</v>
      </c>
      <c r="M1330">
        <v>83</v>
      </c>
      <c r="N1330">
        <v>1210</v>
      </c>
      <c r="O1330">
        <v>44</v>
      </c>
      <c r="P1330" t="s">
        <v>27</v>
      </c>
      <c r="Q1330" t="str">
        <f>_xlfn.IFS(OR(MTA_Daily_Ridership[[#This Row],[Day Name]]="Saturday",MTA_Daily_Ridership[[#This Row],[Day Name]]="Sunday"),"Weekend",TRUE,"Weekday")</f>
        <v>Weekend</v>
      </c>
      <c r="R13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2233222</v>
      </c>
      <c r="S1330" s="9">
        <f>(MTA_Daily_Ridership[[#This Row],[Subways: % of Comparable Pre-Pandemic Day]]-100)/100</f>
        <v>-0.47</v>
      </c>
      <c r="T1330">
        <f>MTA_Daily_Ridership[[#This Row],[Subways: Total Estimated Ridership]]/MTA_Daily_Ridership[[#This Row],[Bridges and Tunnels: Total Traffic]]</f>
        <v>1.9427024779116608</v>
      </c>
    </row>
    <row r="1331" spans="1:20" x14ac:dyDescent="0.25">
      <c r="A1331" s="1">
        <v>44571</v>
      </c>
      <c r="B1331">
        <v>2347323</v>
      </c>
      <c r="C1331">
        <v>46</v>
      </c>
      <c r="D1331">
        <v>1147341</v>
      </c>
      <c r="E1331">
        <v>56</v>
      </c>
      <c r="F1331">
        <v>116463</v>
      </c>
      <c r="G1331">
        <v>39</v>
      </c>
      <c r="H1331">
        <v>90220</v>
      </c>
      <c r="I1331">
        <v>34</v>
      </c>
      <c r="J1331">
        <v>18268</v>
      </c>
      <c r="K1331">
        <v>65</v>
      </c>
      <c r="L1331">
        <v>762712</v>
      </c>
      <c r="M1331">
        <v>88</v>
      </c>
      <c r="N1331">
        <v>4954</v>
      </c>
      <c r="O1331">
        <v>30</v>
      </c>
      <c r="P1331" t="s">
        <v>25</v>
      </c>
      <c r="Q1331" t="str">
        <f>_xlfn.IFS(OR(MTA_Daily_Ridership[[#This Row],[Day Name]]="Saturday",MTA_Daily_Ridership[[#This Row],[Day Name]]="Sunday"),"Weekend",TRUE,"Weekday")</f>
        <v>Weekday</v>
      </c>
      <c r="R13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4487281</v>
      </c>
      <c r="S1331" s="9">
        <f>(MTA_Daily_Ridership[[#This Row],[Subways: % of Comparable Pre-Pandemic Day]]-100)/100</f>
        <v>-0.54</v>
      </c>
      <c r="T1331">
        <f>MTA_Daily_Ridership[[#This Row],[Subways: Total Estimated Ridership]]/MTA_Daily_Ridership[[#This Row],[Bridges and Tunnels: Total Traffic]]</f>
        <v>3.0776007195376498</v>
      </c>
    </row>
    <row r="1332" spans="1:20" x14ac:dyDescent="0.25">
      <c r="A1332" s="1">
        <v>44572</v>
      </c>
      <c r="B1332">
        <v>2266378</v>
      </c>
      <c r="C1332">
        <v>44</v>
      </c>
      <c r="D1332">
        <v>1040581</v>
      </c>
      <c r="E1332">
        <v>51</v>
      </c>
      <c r="F1332">
        <v>104378</v>
      </c>
      <c r="G1332">
        <v>35</v>
      </c>
      <c r="H1332">
        <v>81438</v>
      </c>
      <c r="I1332">
        <v>30</v>
      </c>
      <c r="J1332">
        <v>17388</v>
      </c>
      <c r="K1332">
        <v>61</v>
      </c>
      <c r="L1332">
        <v>753381</v>
      </c>
      <c r="M1332">
        <v>87</v>
      </c>
      <c r="N1332">
        <v>4655</v>
      </c>
      <c r="O1332">
        <v>28</v>
      </c>
      <c r="P1332" t="s">
        <v>23</v>
      </c>
      <c r="Q1332" t="str">
        <f>_xlfn.IFS(OR(MTA_Daily_Ridership[[#This Row],[Day Name]]="Saturday",MTA_Daily_Ridership[[#This Row],[Day Name]]="Sunday"),"Weekend",TRUE,"Weekday")</f>
        <v>Weekday</v>
      </c>
      <c r="R13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4268199</v>
      </c>
      <c r="S1332" s="9">
        <f>(MTA_Daily_Ridership[[#This Row],[Subways: % of Comparable Pre-Pandemic Day]]-100)/100</f>
        <v>-0.56000000000000005</v>
      </c>
      <c r="T1332">
        <f>MTA_Daily_Ridership[[#This Row],[Subways: Total Estimated Ridership]]/MTA_Daily_Ridership[[#This Row],[Bridges and Tunnels: Total Traffic]]</f>
        <v>3.0082760250125768</v>
      </c>
    </row>
    <row r="1333" spans="1:20" x14ac:dyDescent="0.25">
      <c r="A1333" s="1">
        <v>44573</v>
      </c>
      <c r="B1333">
        <v>2459224</v>
      </c>
      <c r="C1333">
        <v>48</v>
      </c>
      <c r="D1333">
        <v>1179931</v>
      </c>
      <c r="E1333">
        <v>58</v>
      </c>
      <c r="F1333">
        <v>111022</v>
      </c>
      <c r="G1333">
        <v>37</v>
      </c>
      <c r="H1333">
        <v>86050</v>
      </c>
      <c r="I1333">
        <v>32</v>
      </c>
      <c r="J1333">
        <v>19679</v>
      </c>
      <c r="K1333">
        <v>70</v>
      </c>
      <c r="L1333">
        <v>784901</v>
      </c>
      <c r="M1333">
        <v>90</v>
      </c>
      <c r="N1333">
        <v>5024</v>
      </c>
      <c r="O1333">
        <v>31</v>
      </c>
      <c r="P1333" t="s">
        <v>21</v>
      </c>
      <c r="Q1333" t="str">
        <f>_xlfn.IFS(OR(MTA_Daily_Ridership[[#This Row],[Day Name]]="Saturday",MTA_Daily_Ridership[[#This Row],[Day Name]]="Sunday"),"Weekend",TRUE,"Weekday")</f>
        <v>Weekday</v>
      </c>
      <c r="R13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4645831</v>
      </c>
      <c r="S1333" s="9">
        <f>(MTA_Daily_Ridership[[#This Row],[Subways: % of Comparable Pre-Pandemic Day]]-100)/100</f>
        <v>-0.52</v>
      </c>
      <c r="T1333">
        <f>MTA_Daily_Ridership[[#This Row],[Subways: Total Estimated Ridership]]/MTA_Daily_Ridership[[#This Row],[Bridges and Tunnels: Total Traffic]]</f>
        <v>3.1331645647030646</v>
      </c>
    </row>
    <row r="1334" spans="1:20" x14ac:dyDescent="0.25">
      <c r="A1334" s="1">
        <v>44575</v>
      </c>
      <c r="B1334">
        <v>2522972</v>
      </c>
      <c r="C1334">
        <v>49</v>
      </c>
      <c r="D1334">
        <v>1186647</v>
      </c>
      <c r="E1334">
        <v>58</v>
      </c>
      <c r="F1334">
        <v>109199</v>
      </c>
      <c r="G1334">
        <v>36</v>
      </c>
      <c r="H1334">
        <v>88634</v>
      </c>
      <c r="I1334">
        <v>33</v>
      </c>
      <c r="J1334">
        <v>18878</v>
      </c>
      <c r="K1334">
        <v>67</v>
      </c>
      <c r="L1334">
        <v>866901</v>
      </c>
      <c r="M1334">
        <v>100</v>
      </c>
      <c r="N1334">
        <v>4774</v>
      </c>
      <c r="O1334">
        <v>29</v>
      </c>
      <c r="P1334" t="s">
        <v>24</v>
      </c>
      <c r="Q1334" t="str">
        <f>_xlfn.IFS(OR(MTA_Daily_Ridership[[#This Row],[Day Name]]="Saturday",MTA_Daily_Ridership[[#This Row],[Day Name]]="Sunday"),"Weekend",TRUE,"Weekday")</f>
        <v>Weekday</v>
      </c>
      <c r="R13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4798005</v>
      </c>
      <c r="S1334" s="9">
        <f>(MTA_Daily_Ridership[[#This Row],[Subways: % of Comparable Pre-Pandemic Day]]-100)/100</f>
        <v>-0.51</v>
      </c>
      <c r="T1334">
        <f>MTA_Daily_Ridership[[#This Row],[Subways: Total Estimated Ridership]]/MTA_Daily_Ridership[[#This Row],[Bridges and Tunnels: Total Traffic]]</f>
        <v>2.9103346287523029</v>
      </c>
    </row>
    <row r="1335" spans="1:20" x14ac:dyDescent="0.25">
      <c r="A1335" s="1">
        <v>44576</v>
      </c>
      <c r="B1335">
        <v>1434676</v>
      </c>
      <c r="C1335">
        <v>53</v>
      </c>
      <c r="D1335">
        <v>573037</v>
      </c>
      <c r="E1335">
        <v>48</v>
      </c>
      <c r="F1335">
        <v>53410</v>
      </c>
      <c r="G1335">
        <v>55</v>
      </c>
      <c r="H1335">
        <v>45309</v>
      </c>
      <c r="I1335">
        <v>35</v>
      </c>
      <c r="J1335">
        <v>9510</v>
      </c>
      <c r="K1335">
        <v>66</v>
      </c>
      <c r="L1335">
        <v>703293</v>
      </c>
      <c r="M1335">
        <v>92</v>
      </c>
      <c r="N1335">
        <v>1449</v>
      </c>
      <c r="O1335">
        <v>35</v>
      </c>
      <c r="P1335" t="s">
        <v>26</v>
      </c>
      <c r="Q1335" t="str">
        <f>_xlfn.IFS(OR(MTA_Daily_Ridership[[#This Row],[Day Name]]="Saturday",MTA_Daily_Ridership[[#This Row],[Day Name]]="Sunday"),"Weekend",TRUE,"Weekday")</f>
        <v>Weekend</v>
      </c>
      <c r="R13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2820684</v>
      </c>
      <c r="S1335" s="9">
        <f>(MTA_Daily_Ridership[[#This Row],[Subways: % of Comparable Pre-Pandemic Day]]-100)/100</f>
        <v>-0.47</v>
      </c>
      <c r="T1335">
        <f>MTA_Daily_Ridership[[#This Row],[Subways: Total Estimated Ridership]]/MTA_Daily_Ridership[[#This Row],[Bridges and Tunnels: Total Traffic]]</f>
        <v>2.0399406790626382</v>
      </c>
    </row>
    <row r="1336" spans="1:20" x14ac:dyDescent="0.25">
      <c r="A1336" s="1">
        <v>44577</v>
      </c>
      <c r="B1336">
        <v>1165626</v>
      </c>
      <c r="C1336">
        <v>56</v>
      </c>
      <c r="D1336">
        <v>456257</v>
      </c>
      <c r="E1336">
        <v>50</v>
      </c>
      <c r="F1336">
        <v>43578</v>
      </c>
      <c r="G1336">
        <v>53</v>
      </c>
      <c r="H1336">
        <v>38025</v>
      </c>
      <c r="I1336">
        <v>42</v>
      </c>
      <c r="J1336">
        <v>8545</v>
      </c>
      <c r="K1336">
        <v>63</v>
      </c>
      <c r="L1336">
        <v>621361</v>
      </c>
      <c r="M1336">
        <v>91</v>
      </c>
      <c r="N1336">
        <v>1140</v>
      </c>
      <c r="O1336">
        <v>42</v>
      </c>
      <c r="P1336" t="s">
        <v>27</v>
      </c>
      <c r="Q1336" t="str">
        <f>_xlfn.IFS(OR(MTA_Daily_Ridership[[#This Row],[Day Name]]="Saturday",MTA_Daily_Ridership[[#This Row],[Day Name]]="Sunday"),"Weekend",TRUE,"Weekday")</f>
        <v>Weekend</v>
      </c>
      <c r="R13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2334532</v>
      </c>
      <c r="S1336" s="9">
        <f>(MTA_Daily_Ridership[[#This Row],[Subways: % of Comparable Pre-Pandemic Day]]-100)/100</f>
        <v>-0.44</v>
      </c>
      <c r="T1336">
        <f>MTA_Daily_Ridership[[#This Row],[Subways: Total Estimated Ridership]]/MTA_Daily_Ridership[[#This Row],[Bridges and Tunnels: Total Traffic]]</f>
        <v>1.8759239797798704</v>
      </c>
    </row>
    <row r="1337" spans="1:20" x14ac:dyDescent="0.25">
      <c r="A1337" s="1">
        <v>44578</v>
      </c>
      <c r="B1337">
        <v>1600048</v>
      </c>
      <c r="C1337">
        <v>77</v>
      </c>
      <c r="D1337">
        <v>694066</v>
      </c>
      <c r="E1337">
        <v>76</v>
      </c>
      <c r="F1337">
        <v>98738</v>
      </c>
      <c r="G1337">
        <v>119</v>
      </c>
      <c r="H1337">
        <v>44075</v>
      </c>
      <c r="I1337">
        <v>49</v>
      </c>
      <c r="J1337">
        <v>8760</v>
      </c>
      <c r="K1337">
        <v>65</v>
      </c>
      <c r="L1337">
        <v>649397</v>
      </c>
      <c r="M1337">
        <v>95</v>
      </c>
      <c r="N1337">
        <v>2190</v>
      </c>
      <c r="O1337">
        <v>80</v>
      </c>
      <c r="P1337" t="s">
        <v>25</v>
      </c>
      <c r="Q1337" t="str">
        <f>_xlfn.IFS(OR(MTA_Daily_Ridership[[#This Row],[Day Name]]="Saturday",MTA_Daily_Ridership[[#This Row],[Day Name]]="Sunday"),"Weekend",TRUE,"Weekday")</f>
        <v>Weekday</v>
      </c>
      <c r="R13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3097274</v>
      </c>
      <c r="S1337" s="9">
        <f>(MTA_Daily_Ridership[[#This Row],[Subways: % of Comparable Pre-Pandemic Day]]-100)/100</f>
        <v>-0.23</v>
      </c>
      <c r="T1337">
        <f>MTA_Daily_Ridership[[#This Row],[Subways: Total Estimated Ridership]]/MTA_Daily_Ridership[[#This Row],[Bridges and Tunnels: Total Traffic]]</f>
        <v>2.4638980469574081</v>
      </c>
    </row>
    <row r="1338" spans="1:20" x14ac:dyDescent="0.25">
      <c r="A1338" s="1">
        <v>44581</v>
      </c>
      <c r="B1338">
        <v>2545486</v>
      </c>
      <c r="C1338">
        <v>49</v>
      </c>
      <c r="D1338">
        <v>1181953</v>
      </c>
      <c r="E1338">
        <v>58</v>
      </c>
      <c r="F1338">
        <v>112595</v>
      </c>
      <c r="G1338">
        <v>37</v>
      </c>
      <c r="H1338">
        <v>88196</v>
      </c>
      <c r="I1338">
        <v>33</v>
      </c>
      <c r="J1338">
        <v>18616</v>
      </c>
      <c r="K1338">
        <v>66</v>
      </c>
      <c r="L1338">
        <v>766608</v>
      </c>
      <c r="M1338">
        <v>88</v>
      </c>
      <c r="N1338">
        <v>5031</v>
      </c>
      <c r="O1338">
        <v>31</v>
      </c>
      <c r="P1338" t="s">
        <v>22</v>
      </c>
      <c r="Q1338" t="str">
        <f>_xlfn.IFS(OR(MTA_Daily_Ridership[[#This Row],[Day Name]]="Saturday",MTA_Daily_Ridership[[#This Row],[Day Name]]="Sunday"),"Weekend",TRUE,"Weekday")</f>
        <v>Weekday</v>
      </c>
      <c r="R13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4718485</v>
      </c>
      <c r="S1338" s="9">
        <f>(MTA_Daily_Ridership[[#This Row],[Subways: % of Comparable Pre-Pandemic Day]]-100)/100</f>
        <v>-0.51</v>
      </c>
      <c r="T1338">
        <f>MTA_Daily_Ridership[[#This Row],[Subways: Total Estimated Ridership]]/MTA_Daily_Ridership[[#This Row],[Bridges and Tunnels: Total Traffic]]</f>
        <v>3.3204532172896708</v>
      </c>
    </row>
    <row r="1339" spans="1:20" x14ac:dyDescent="0.25">
      <c r="A1339" s="1">
        <v>44582</v>
      </c>
      <c r="B1339">
        <v>2565781</v>
      </c>
      <c r="C1339">
        <v>50</v>
      </c>
      <c r="D1339">
        <v>1151816</v>
      </c>
      <c r="E1339">
        <v>56</v>
      </c>
      <c r="F1339">
        <v>113474</v>
      </c>
      <c r="G1339">
        <v>38</v>
      </c>
      <c r="H1339">
        <v>91079</v>
      </c>
      <c r="I1339">
        <v>34</v>
      </c>
      <c r="J1339">
        <v>19079</v>
      </c>
      <c r="K1339">
        <v>67</v>
      </c>
      <c r="L1339">
        <v>864079</v>
      </c>
      <c r="M1339">
        <v>99</v>
      </c>
      <c r="N1339">
        <v>4748</v>
      </c>
      <c r="O1339">
        <v>29</v>
      </c>
      <c r="P1339" t="s">
        <v>24</v>
      </c>
      <c r="Q1339" t="str">
        <f>_xlfn.IFS(OR(MTA_Daily_Ridership[[#This Row],[Day Name]]="Saturday",MTA_Daily_Ridership[[#This Row],[Day Name]]="Sunday"),"Weekend",TRUE,"Weekday")</f>
        <v>Weekday</v>
      </c>
      <c r="R13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4810056</v>
      </c>
      <c r="S1339" s="9">
        <f>(MTA_Daily_Ridership[[#This Row],[Subways: % of Comparable Pre-Pandemic Day]]-100)/100</f>
        <v>-0.5</v>
      </c>
      <c r="T1339">
        <f>MTA_Daily_Ridership[[#This Row],[Subways: Total Estimated Ridership]]/MTA_Daily_Ridership[[#This Row],[Bridges and Tunnels: Total Traffic]]</f>
        <v>2.9693824291528901</v>
      </c>
    </row>
    <row r="1340" spans="1:20" x14ac:dyDescent="0.25">
      <c r="A1340" s="1">
        <v>44583</v>
      </c>
      <c r="B1340">
        <v>1583650</v>
      </c>
      <c r="C1340">
        <v>58</v>
      </c>
      <c r="D1340">
        <v>655490</v>
      </c>
      <c r="E1340">
        <v>55</v>
      </c>
      <c r="F1340">
        <v>59412</v>
      </c>
      <c r="G1340">
        <v>61</v>
      </c>
      <c r="H1340">
        <v>53737</v>
      </c>
      <c r="I1340">
        <v>41</v>
      </c>
      <c r="J1340">
        <v>10455</v>
      </c>
      <c r="K1340">
        <v>72</v>
      </c>
      <c r="L1340">
        <v>735629</v>
      </c>
      <c r="M1340">
        <v>96</v>
      </c>
      <c r="N1340">
        <v>1642</v>
      </c>
      <c r="O1340">
        <v>40</v>
      </c>
      <c r="P1340" t="s">
        <v>26</v>
      </c>
      <c r="Q1340" t="str">
        <f>_xlfn.IFS(OR(MTA_Daily_Ridership[[#This Row],[Day Name]]="Saturday",MTA_Daily_Ridership[[#This Row],[Day Name]]="Sunday"),"Weekend",TRUE,"Weekday")</f>
        <v>Weekend</v>
      </c>
      <c r="R13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3100015</v>
      </c>
      <c r="S1340" s="9">
        <f>(MTA_Daily_Ridership[[#This Row],[Subways: % of Comparable Pre-Pandemic Day]]-100)/100</f>
        <v>-0.42</v>
      </c>
      <c r="T1340">
        <f>MTA_Daily_Ridership[[#This Row],[Subways: Total Estimated Ridership]]/MTA_Daily_Ridership[[#This Row],[Bridges and Tunnels: Total Traffic]]</f>
        <v>2.1527835362662429</v>
      </c>
    </row>
    <row r="1341" spans="1:20" x14ac:dyDescent="0.25">
      <c r="A1341" s="1">
        <v>44584</v>
      </c>
      <c r="B1341">
        <v>1245716</v>
      </c>
      <c r="C1341">
        <v>60</v>
      </c>
      <c r="D1341">
        <v>529115</v>
      </c>
      <c r="E1341">
        <v>58</v>
      </c>
      <c r="F1341">
        <v>48672</v>
      </c>
      <c r="G1341">
        <v>59</v>
      </c>
      <c r="H1341">
        <v>43647</v>
      </c>
      <c r="I1341">
        <v>48</v>
      </c>
      <c r="J1341">
        <v>9446</v>
      </c>
      <c r="K1341">
        <v>70</v>
      </c>
      <c r="L1341">
        <v>685007</v>
      </c>
      <c r="M1341">
        <v>100</v>
      </c>
      <c r="N1341">
        <v>1245</v>
      </c>
      <c r="O1341">
        <v>45</v>
      </c>
      <c r="P1341" t="s">
        <v>27</v>
      </c>
      <c r="Q1341" t="str">
        <f>_xlfn.IFS(OR(MTA_Daily_Ridership[[#This Row],[Day Name]]="Saturday",MTA_Daily_Ridership[[#This Row],[Day Name]]="Sunday"),"Weekend",TRUE,"Weekday")</f>
        <v>Weekend</v>
      </c>
      <c r="R13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2562848</v>
      </c>
      <c r="S1341" s="9">
        <f>(MTA_Daily_Ridership[[#This Row],[Subways: % of Comparable Pre-Pandemic Day]]-100)/100</f>
        <v>-0.4</v>
      </c>
      <c r="T1341">
        <f>MTA_Daily_Ridership[[#This Row],[Subways: Total Estimated Ridership]]/MTA_Daily_Ridership[[#This Row],[Bridges and Tunnels: Total Traffic]]</f>
        <v>1.8185449199789199</v>
      </c>
    </row>
    <row r="1342" spans="1:20" x14ac:dyDescent="0.25">
      <c r="A1342" s="1">
        <v>44590</v>
      </c>
      <c r="B1342">
        <v>999347</v>
      </c>
      <c r="C1342">
        <v>37</v>
      </c>
      <c r="D1342">
        <v>271959</v>
      </c>
      <c r="E1342">
        <v>23</v>
      </c>
      <c r="F1342">
        <v>8142</v>
      </c>
      <c r="G1342">
        <v>8</v>
      </c>
      <c r="H1342">
        <v>22016</v>
      </c>
      <c r="I1342">
        <v>17</v>
      </c>
      <c r="J1342">
        <v>5353</v>
      </c>
      <c r="K1342">
        <v>37</v>
      </c>
      <c r="L1342">
        <v>174348</v>
      </c>
      <c r="M1342">
        <v>23</v>
      </c>
      <c r="N1342">
        <v>852</v>
      </c>
      <c r="O1342">
        <v>21</v>
      </c>
      <c r="P1342" t="s">
        <v>26</v>
      </c>
      <c r="Q1342" t="str">
        <f>_xlfn.IFS(OR(MTA_Daily_Ridership[[#This Row],[Day Name]]="Saturday",MTA_Daily_Ridership[[#This Row],[Day Name]]="Sunday"),"Weekend",TRUE,"Weekday")</f>
        <v>Weekend</v>
      </c>
      <c r="R13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1482017</v>
      </c>
      <c r="S1342" s="9">
        <f>(MTA_Daily_Ridership[[#This Row],[Subways: % of Comparable Pre-Pandemic Day]]-100)/100</f>
        <v>-0.63</v>
      </c>
      <c r="T1342">
        <f>MTA_Daily_Ridership[[#This Row],[Subways: Total Estimated Ridership]]/MTA_Daily_Ridership[[#This Row],[Bridges and Tunnels: Total Traffic]]</f>
        <v>5.7319097437309292</v>
      </c>
    </row>
    <row r="1343" spans="1:20" x14ac:dyDescent="0.25">
      <c r="A1343" s="1">
        <v>44591</v>
      </c>
      <c r="B1343">
        <v>1262477</v>
      </c>
      <c r="C1343">
        <v>60</v>
      </c>
      <c r="D1343">
        <v>460299</v>
      </c>
      <c r="E1343">
        <v>50</v>
      </c>
      <c r="F1343">
        <v>47852</v>
      </c>
      <c r="G1343">
        <v>58</v>
      </c>
      <c r="H1343">
        <v>45002</v>
      </c>
      <c r="I1343">
        <v>50</v>
      </c>
      <c r="J1343">
        <v>5974</v>
      </c>
      <c r="K1343">
        <v>44</v>
      </c>
      <c r="L1343">
        <v>506466</v>
      </c>
      <c r="M1343">
        <v>74</v>
      </c>
      <c r="N1343">
        <v>1233</v>
      </c>
      <c r="O1343">
        <v>45</v>
      </c>
      <c r="P1343" t="s">
        <v>27</v>
      </c>
      <c r="Q1343" t="str">
        <f>_xlfn.IFS(OR(MTA_Daily_Ridership[[#This Row],[Day Name]]="Saturday",MTA_Daily_Ridership[[#This Row],[Day Name]]="Sunday"),"Weekend",TRUE,"Weekday")</f>
        <v>Weekend</v>
      </c>
      <c r="R13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2329303</v>
      </c>
      <c r="S1343" s="9">
        <f>(MTA_Daily_Ridership[[#This Row],[Subways: % of Comparable Pre-Pandemic Day]]-100)/100</f>
        <v>-0.4</v>
      </c>
      <c r="T1343">
        <f>MTA_Daily_Ridership[[#This Row],[Subways: Total Estimated Ridership]]/MTA_Daily_Ridership[[#This Row],[Bridges and Tunnels: Total Traffic]]</f>
        <v>2.4927181686431075</v>
      </c>
    </row>
    <row r="1344" spans="1:20" x14ac:dyDescent="0.25">
      <c r="A1344" s="1">
        <v>44592</v>
      </c>
      <c r="B1344">
        <v>2575762</v>
      </c>
      <c r="C1344">
        <v>50</v>
      </c>
      <c r="D1344">
        <v>1139164</v>
      </c>
      <c r="E1344">
        <v>56</v>
      </c>
      <c r="F1344">
        <v>132248</v>
      </c>
      <c r="G1344">
        <v>44</v>
      </c>
      <c r="H1344">
        <v>109718</v>
      </c>
      <c r="I1344">
        <v>41</v>
      </c>
      <c r="J1344">
        <v>18400</v>
      </c>
      <c r="K1344">
        <v>65</v>
      </c>
      <c r="L1344">
        <v>777628</v>
      </c>
      <c r="M1344">
        <v>89</v>
      </c>
      <c r="N1344">
        <v>4968</v>
      </c>
      <c r="O1344">
        <v>30</v>
      </c>
      <c r="P1344" t="s">
        <v>25</v>
      </c>
      <c r="Q1344" t="str">
        <f>_xlfn.IFS(OR(MTA_Daily_Ridership[[#This Row],[Day Name]]="Saturday",MTA_Daily_Ridership[[#This Row],[Day Name]]="Sunday"),"Weekend",TRUE,"Weekday")</f>
        <v>Weekday</v>
      </c>
      <c r="R13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4757888</v>
      </c>
      <c r="S1344" s="9">
        <f>(MTA_Daily_Ridership[[#This Row],[Subways: % of Comparable Pre-Pandemic Day]]-100)/100</f>
        <v>-0.5</v>
      </c>
      <c r="T1344">
        <f>MTA_Daily_Ridership[[#This Row],[Subways: Total Estimated Ridership]]/MTA_Daily_Ridership[[#This Row],[Bridges and Tunnels: Total Traffic]]</f>
        <v>3.3123318604782748</v>
      </c>
    </row>
    <row r="1345" spans="1:20" x14ac:dyDescent="0.25">
      <c r="A1345" s="1">
        <v>44593</v>
      </c>
      <c r="B1345">
        <v>2635083</v>
      </c>
      <c r="C1345">
        <v>49</v>
      </c>
      <c r="D1345">
        <v>1127084</v>
      </c>
      <c r="E1345">
        <v>52</v>
      </c>
      <c r="F1345">
        <v>135255</v>
      </c>
      <c r="G1345">
        <v>45</v>
      </c>
      <c r="H1345">
        <v>111424</v>
      </c>
      <c r="I1345">
        <v>41</v>
      </c>
      <c r="J1345">
        <v>20357</v>
      </c>
      <c r="K1345">
        <v>69</v>
      </c>
      <c r="L1345">
        <v>804390</v>
      </c>
      <c r="M1345">
        <v>91</v>
      </c>
      <c r="N1345">
        <v>4993</v>
      </c>
      <c r="O1345">
        <v>31</v>
      </c>
      <c r="P1345" t="s">
        <v>23</v>
      </c>
      <c r="Q1345" t="str">
        <f>_xlfn.IFS(OR(MTA_Daily_Ridership[[#This Row],[Day Name]]="Saturday",MTA_Daily_Ridership[[#This Row],[Day Name]]="Sunday"),"Weekend",TRUE,"Weekday")</f>
        <v>Weekday</v>
      </c>
      <c r="R13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4838586</v>
      </c>
      <c r="S1345" s="9">
        <f>(MTA_Daily_Ridership[[#This Row],[Subways: % of Comparable Pre-Pandemic Day]]-100)/100</f>
        <v>-0.51</v>
      </c>
      <c r="T1345">
        <f>MTA_Daily_Ridership[[#This Row],[Subways: Total Estimated Ridership]]/MTA_Daily_Ridership[[#This Row],[Bridges and Tunnels: Total Traffic]]</f>
        <v>3.2758773729161228</v>
      </c>
    </row>
    <row r="1346" spans="1:20" x14ac:dyDescent="0.25">
      <c r="A1346" s="1">
        <v>44596</v>
      </c>
      <c r="B1346">
        <v>2725725</v>
      </c>
      <c r="C1346">
        <v>50</v>
      </c>
      <c r="D1346">
        <v>1176367</v>
      </c>
      <c r="E1346">
        <v>55</v>
      </c>
      <c r="F1346">
        <v>117899</v>
      </c>
      <c r="G1346">
        <v>39</v>
      </c>
      <c r="H1346">
        <v>94290</v>
      </c>
      <c r="I1346">
        <v>35</v>
      </c>
      <c r="J1346">
        <v>18557</v>
      </c>
      <c r="K1346">
        <v>63</v>
      </c>
      <c r="L1346">
        <v>781068</v>
      </c>
      <c r="M1346">
        <v>88</v>
      </c>
      <c r="N1346">
        <v>5072</v>
      </c>
      <c r="O1346">
        <v>31</v>
      </c>
      <c r="P1346" t="s">
        <v>24</v>
      </c>
      <c r="Q1346" t="str">
        <f>_xlfn.IFS(OR(MTA_Daily_Ridership[[#This Row],[Day Name]]="Saturday",MTA_Daily_Ridership[[#This Row],[Day Name]]="Sunday"),"Weekend",TRUE,"Weekday")</f>
        <v>Weekday</v>
      </c>
      <c r="R13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4918978</v>
      </c>
      <c r="S1346" s="9">
        <f>(MTA_Daily_Ridership[[#This Row],[Subways: % of Comparable Pre-Pandemic Day]]-100)/100</f>
        <v>-0.5</v>
      </c>
      <c r="T1346">
        <f>MTA_Daily_Ridership[[#This Row],[Subways: Total Estimated Ridership]]/MTA_Daily_Ridership[[#This Row],[Bridges and Tunnels: Total Traffic]]</f>
        <v>3.4897409700563844</v>
      </c>
    </row>
    <row r="1347" spans="1:20" x14ac:dyDescent="0.25">
      <c r="A1347" s="1">
        <v>44597</v>
      </c>
      <c r="B1347">
        <v>1792780</v>
      </c>
      <c r="C1347">
        <v>63</v>
      </c>
      <c r="D1347">
        <v>726750</v>
      </c>
      <c r="E1347">
        <v>57</v>
      </c>
      <c r="F1347">
        <v>61201</v>
      </c>
      <c r="G1347">
        <v>65</v>
      </c>
      <c r="H1347">
        <v>61496</v>
      </c>
      <c r="I1347">
        <v>47</v>
      </c>
      <c r="J1347">
        <v>11377</v>
      </c>
      <c r="K1347">
        <v>70</v>
      </c>
      <c r="L1347">
        <v>775134</v>
      </c>
      <c r="M1347">
        <v>93</v>
      </c>
      <c r="N1347">
        <v>1835</v>
      </c>
      <c r="O1347">
        <v>43</v>
      </c>
      <c r="P1347" t="s">
        <v>26</v>
      </c>
      <c r="Q1347" t="str">
        <f>_xlfn.IFS(OR(MTA_Daily_Ridership[[#This Row],[Day Name]]="Saturday",MTA_Daily_Ridership[[#This Row],[Day Name]]="Sunday"),"Weekend",TRUE,"Weekday")</f>
        <v>Weekend</v>
      </c>
      <c r="R13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3430573</v>
      </c>
      <c r="S1347" s="9">
        <f>(MTA_Daily_Ridership[[#This Row],[Subways: % of Comparable Pre-Pandemic Day]]-100)/100</f>
        <v>-0.37</v>
      </c>
      <c r="T1347">
        <f>MTA_Daily_Ridership[[#This Row],[Subways: Total Estimated Ridership]]/MTA_Daily_Ridership[[#This Row],[Bridges and Tunnels: Total Traffic]]</f>
        <v>2.3128646143763532</v>
      </c>
    </row>
    <row r="1348" spans="1:20" x14ac:dyDescent="0.25">
      <c r="A1348" s="1">
        <v>44598</v>
      </c>
      <c r="B1348">
        <v>1323892</v>
      </c>
      <c r="C1348">
        <v>60</v>
      </c>
      <c r="D1348">
        <v>558211</v>
      </c>
      <c r="E1348">
        <v>57</v>
      </c>
      <c r="F1348">
        <v>51472</v>
      </c>
      <c r="G1348">
        <v>66</v>
      </c>
      <c r="H1348">
        <v>48395</v>
      </c>
      <c r="I1348">
        <v>53</v>
      </c>
      <c r="J1348">
        <v>10621</v>
      </c>
      <c r="K1348">
        <v>63</v>
      </c>
      <c r="L1348">
        <v>744779</v>
      </c>
      <c r="M1348">
        <v>99</v>
      </c>
      <c r="N1348">
        <v>1388</v>
      </c>
      <c r="O1348">
        <v>49</v>
      </c>
      <c r="P1348" t="s">
        <v>27</v>
      </c>
      <c r="Q1348" t="str">
        <f>_xlfn.IFS(OR(MTA_Daily_Ridership[[#This Row],[Day Name]]="Saturday",MTA_Daily_Ridership[[#This Row],[Day Name]]="Sunday"),"Weekend",TRUE,"Weekday")</f>
        <v>Weekend</v>
      </c>
      <c r="R13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2738758</v>
      </c>
      <c r="S1348" s="9">
        <f>(MTA_Daily_Ridership[[#This Row],[Subways: % of Comparable Pre-Pandemic Day]]-100)/100</f>
        <v>-0.4</v>
      </c>
      <c r="T1348">
        <f>MTA_Daily_Ridership[[#This Row],[Subways: Total Estimated Ridership]]/MTA_Daily_Ridership[[#This Row],[Bridges and Tunnels: Total Traffic]]</f>
        <v>1.7775635456961059</v>
      </c>
    </row>
    <row r="1349" spans="1:20" x14ac:dyDescent="0.25">
      <c r="A1349" s="1">
        <v>44605</v>
      </c>
      <c r="B1349">
        <v>1349864</v>
      </c>
      <c r="C1349">
        <v>62</v>
      </c>
      <c r="D1349">
        <v>510307</v>
      </c>
      <c r="E1349">
        <v>52</v>
      </c>
      <c r="F1349">
        <v>50534</v>
      </c>
      <c r="G1349">
        <v>65</v>
      </c>
      <c r="H1349">
        <v>46395</v>
      </c>
      <c r="I1349">
        <v>51</v>
      </c>
      <c r="J1349">
        <v>10013</v>
      </c>
      <c r="K1349">
        <v>59</v>
      </c>
      <c r="L1349">
        <v>655107</v>
      </c>
      <c r="M1349">
        <v>87</v>
      </c>
      <c r="N1349">
        <v>1322</v>
      </c>
      <c r="O1349">
        <v>47</v>
      </c>
      <c r="P1349" t="s">
        <v>27</v>
      </c>
      <c r="Q1349" t="str">
        <f>_xlfn.IFS(OR(MTA_Daily_Ridership[[#This Row],[Day Name]]="Saturday",MTA_Daily_Ridership[[#This Row],[Day Name]]="Sunday"),"Weekend",TRUE,"Weekday")</f>
        <v>Weekend</v>
      </c>
      <c r="R13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2623542</v>
      </c>
      <c r="S1349" s="9">
        <f>(MTA_Daily_Ridership[[#This Row],[Subways: % of Comparable Pre-Pandemic Day]]-100)/100</f>
        <v>-0.38</v>
      </c>
      <c r="T1349">
        <f>MTA_Daily_Ridership[[#This Row],[Subways: Total Estimated Ridership]]/MTA_Daily_Ridership[[#This Row],[Bridges and Tunnels: Total Traffic]]</f>
        <v>2.0605244639425315</v>
      </c>
    </row>
    <row r="1350" spans="1:20" x14ac:dyDescent="0.25">
      <c r="A1350" s="1">
        <v>44611</v>
      </c>
      <c r="B1350">
        <v>1792136</v>
      </c>
      <c r="C1350">
        <v>62</v>
      </c>
      <c r="D1350">
        <v>723602</v>
      </c>
      <c r="E1350">
        <v>57</v>
      </c>
      <c r="F1350">
        <v>64696</v>
      </c>
      <c r="G1350">
        <v>69</v>
      </c>
      <c r="H1350">
        <v>66545</v>
      </c>
      <c r="I1350">
        <v>51</v>
      </c>
      <c r="J1350">
        <v>12171</v>
      </c>
      <c r="K1350">
        <v>75</v>
      </c>
      <c r="L1350">
        <v>813140</v>
      </c>
      <c r="M1350">
        <v>98</v>
      </c>
      <c r="N1350">
        <v>2108</v>
      </c>
      <c r="O1350">
        <v>49</v>
      </c>
      <c r="P1350" t="s">
        <v>26</v>
      </c>
      <c r="Q1350" t="str">
        <f>_xlfn.IFS(OR(MTA_Daily_Ridership[[#This Row],[Day Name]]="Saturday",MTA_Daily_Ridership[[#This Row],[Day Name]]="Sunday"),"Weekend",TRUE,"Weekday")</f>
        <v>Weekend</v>
      </c>
      <c r="R13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3474398</v>
      </c>
      <c r="S1350" s="9">
        <f>(MTA_Daily_Ridership[[#This Row],[Subways: % of Comparable Pre-Pandemic Day]]-100)/100</f>
        <v>-0.38</v>
      </c>
      <c r="T1350">
        <f>MTA_Daily_Ridership[[#This Row],[Subways: Total Estimated Ridership]]/MTA_Daily_Ridership[[#This Row],[Bridges and Tunnels: Total Traffic]]</f>
        <v>2.2039697960990727</v>
      </c>
    </row>
    <row r="1351" spans="1:20" x14ac:dyDescent="0.25">
      <c r="A1351" s="1">
        <v>44613</v>
      </c>
      <c r="B1351">
        <v>1942267</v>
      </c>
      <c r="C1351">
        <v>89</v>
      </c>
      <c r="D1351">
        <v>873961</v>
      </c>
      <c r="E1351">
        <v>89</v>
      </c>
      <c r="F1351">
        <v>109882</v>
      </c>
      <c r="G1351">
        <v>141</v>
      </c>
      <c r="H1351">
        <v>63892</v>
      </c>
      <c r="I1351">
        <v>70</v>
      </c>
      <c r="J1351">
        <v>12500</v>
      </c>
      <c r="K1351">
        <v>74</v>
      </c>
      <c r="L1351">
        <v>816227</v>
      </c>
      <c r="M1351">
        <v>108</v>
      </c>
      <c r="N1351">
        <v>2781</v>
      </c>
      <c r="O1351">
        <v>99</v>
      </c>
      <c r="P1351" t="s">
        <v>25</v>
      </c>
      <c r="Q1351" t="str">
        <f>_xlfn.IFS(OR(MTA_Daily_Ridership[[#This Row],[Day Name]]="Saturday",MTA_Daily_Ridership[[#This Row],[Day Name]]="Sunday"),"Weekend",TRUE,"Weekday")</f>
        <v>Weekday</v>
      </c>
      <c r="R13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3821510</v>
      </c>
      <c r="S1351" s="9">
        <f>(MTA_Daily_Ridership[[#This Row],[Subways: % of Comparable Pre-Pandemic Day]]-100)/100</f>
        <v>-0.11</v>
      </c>
      <c r="T1351">
        <f>MTA_Daily_Ridership[[#This Row],[Subways: Total Estimated Ridership]]/MTA_Daily_Ridership[[#This Row],[Bridges and Tunnels: Total Traffic]]</f>
        <v>2.3795672037313151</v>
      </c>
    </row>
    <row r="1352" spans="1:20" x14ac:dyDescent="0.25">
      <c r="A1352" s="1">
        <v>44614</v>
      </c>
      <c r="B1352">
        <v>2669508</v>
      </c>
      <c r="C1352">
        <v>49</v>
      </c>
      <c r="D1352">
        <v>1143526</v>
      </c>
      <c r="E1352">
        <v>53</v>
      </c>
      <c r="F1352">
        <v>135406</v>
      </c>
      <c r="G1352">
        <v>45</v>
      </c>
      <c r="H1352">
        <v>112764</v>
      </c>
      <c r="I1352">
        <v>42</v>
      </c>
      <c r="J1352">
        <v>19233</v>
      </c>
      <c r="K1352">
        <v>65</v>
      </c>
      <c r="L1352">
        <v>846877</v>
      </c>
      <c r="M1352">
        <v>96</v>
      </c>
      <c r="N1352">
        <v>5767</v>
      </c>
      <c r="O1352">
        <v>36</v>
      </c>
      <c r="P1352" t="s">
        <v>23</v>
      </c>
      <c r="Q1352" t="str">
        <f>_xlfn.IFS(OR(MTA_Daily_Ridership[[#This Row],[Day Name]]="Saturday",MTA_Daily_Ridership[[#This Row],[Day Name]]="Sunday"),"Weekend",TRUE,"Weekday")</f>
        <v>Weekday</v>
      </c>
      <c r="R13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4933081</v>
      </c>
      <c r="S1352" s="9">
        <f>(MTA_Daily_Ridership[[#This Row],[Subways: % of Comparable Pre-Pandemic Day]]-100)/100</f>
        <v>-0.51</v>
      </c>
      <c r="T1352">
        <f>MTA_Daily_Ridership[[#This Row],[Subways: Total Estimated Ridership]]/MTA_Daily_Ridership[[#This Row],[Bridges and Tunnels: Total Traffic]]</f>
        <v>3.1521791240050208</v>
      </c>
    </row>
    <row r="1353" spans="1:20" x14ac:dyDescent="0.25">
      <c r="A1353" s="1">
        <v>44615</v>
      </c>
      <c r="B1353">
        <v>2894245</v>
      </c>
      <c r="C1353">
        <v>53</v>
      </c>
      <c r="D1353">
        <v>1247209</v>
      </c>
      <c r="E1353">
        <v>58</v>
      </c>
      <c r="F1353">
        <v>140229</v>
      </c>
      <c r="G1353">
        <v>46</v>
      </c>
      <c r="H1353">
        <v>119188</v>
      </c>
      <c r="I1353">
        <v>44</v>
      </c>
      <c r="J1353">
        <v>23807</v>
      </c>
      <c r="K1353">
        <v>81</v>
      </c>
      <c r="L1353">
        <v>892767</v>
      </c>
      <c r="M1353">
        <v>101</v>
      </c>
      <c r="N1353">
        <v>6116</v>
      </c>
      <c r="O1353">
        <v>38</v>
      </c>
      <c r="P1353" t="s">
        <v>21</v>
      </c>
      <c r="Q1353" t="str">
        <f>_xlfn.IFS(OR(MTA_Daily_Ridership[[#This Row],[Day Name]]="Saturday",MTA_Daily_Ridership[[#This Row],[Day Name]]="Sunday"),"Weekend",TRUE,"Weekday")</f>
        <v>Weekday</v>
      </c>
      <c r="R13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5323561</v>
      </c>
      <c r="S1353" s="9">
        <f>(MTA_Daily_Ridership[[#This Row],[Subways: % of Comparable Pre-Pandemic Day]]-100)/100</f>
        <v>-0.47</v>
      </c>
      <c r="T1353">
        <f>MTA_Daily_Ridership[[#This Row],[Subways: Total Estimated Ridership]]/MTA_Daily_Ridership[[#This Row],[Bridges and Tunnels: Total Traffic]]</f>
        <v>3.2418817003764699</v>
      </c>
    </row>
    <row r="1354" spans="1:20" x14ac:dyDescent="0.25">
      <c r="A1354" s="1">
        <v>44616</v>
      </c>
      <c r="B1354">
        <v>2858146</v>
      </c>
      <c r="C1354">
        <v>53</v>
      </c>
      <c r="D1354">
        <v>1196924</v>
      </c>
      <c r="E1354">
        <v>56</v>
      </c>
      <c r="F1354">
        <v>132496</v>
      </c>
      <c r="G1354">
        <v>44</v>
      </c>
      <c r="H1354">
        <v>110395</v>
      </c>
      <c r="I1354">
        <v>41</v>
      </c>
      <c r="J1354">
        <v>21868</v>
      </c>
      <c r="K1354">
        <v>74</v>
      </c>
      <c r="L1354">
        <v>911720</v>
      </c>
      <c r="M1354">
        <v>103</v>
      </c>
      <c r="N1354">
        <v>5879</v>
      </c>
      <c r="O1354">
        <v>36</v>
      </c>
      <c r="P1354" t="s">
        <v>22</v>
      </c>
      <c r="Q1354" t="str">
        <f>_xlfn.IFS(OR(MTA_Daily_Ridership[[#This Row],[Day Name]]="Saturday",MTA_Daily_Ridership[[#This Row],[Day Name]]="Sunday"),"Weekend",TRUE,"Weekday")</f>
        <v>Weekday</v>
      </c>
      <c r="R13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5237428</v>
      </c>
      <c r="S1354" s="9">
        <f>(MTA_Daily_Ridership[[#This Row],[Subways: % of Comparable Pre-Pandemic Day]]-100)/100</f>
        <v>-0.47</v>
      </c>
      <c r="T1354">
        <f>MTA_Daily_Ridership[[#This Row],[Subways: Total Estimated Ridership]]/MTA_Daily_Ridership[[#This Row],[Bridges and Tunnels: Total Traffic]]</f>
        <v>3.1348944851489491</v>
      </c>
    </row>
    <row r="1355" spans="1:20" x14ac:dyDescent="0.25">
      <c r="A1355" s="1">
        <v>44617</v>
      </c>
      <c r="B1355">
        <v>2575630</v>
      </c>
      <c r="C1355">
        <v>47</v>
      </c>
      <c r="D1355">
        <v>1027563</v>
      </c>
      <c r="E1355">
        <v>48</v>
      </c>
      <c r="F1355">
        <v>114658</v>
      </c>
      <c r="G1355">
        <v>38</v>
      </c>
      <c r="H1355">
        <v>90953</v>
      </c>
      <c r="I1355">
        <v>34</v>
      </c>
      <c r="J1355">
        <v>18740</v>
      </c>
      <c r="K1355">
        <v>64</v>
      </c>
      <c r="L1355">
        <v>794852</v>
      </c>
      <c r="M1355">
        <v>90</v>
      </c>
      <c r="N1355">
        <v>4544</v>
      </c>
      <c r="O1355">
        <v>28</v>
      </c>
      <c r="P1355" t="s">
        <v>24</v>
      </c>
      <c r="Q1355" t="str">
        <f>_xlfn.IFS(OR(MTA_Daily_Ridership[[#This Row],[Day Name]]="Saturday",MTA_Daily_Ridership[[#This Row],[Day Name]]="Sunday"),"Weekend",TRUE,"Weekday")</f>
        <v>Weekday</v>
      </c>
      <c r="R13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4626940</v>
      </c>
      <c r="S1355" s="9">
        <f>(MTA_Daily_Ridership[[#This Row],[Subways: % of Comparable Pre-Pandemic Day]]-100)/100</f>
        <v>-0.53</v>
      </c>
      <c r="T1355">
        <f>MTA_Daily_Ridership[[#This Row],[Subways: Total Estimated Ridership]]/MTA_Daily_Ridership[[#This Row],[Bridges and Tunnels: Total Traffic]]</f>
        <v>3.2403894058264937</v>
      </c>
    </row>
    <row r="1356" spans="1:20" x14ac:dyDescent="0.25">
      <c r="A1356" s="1">
        <v>44632</v>
      </c>
      <c r="B1356">
        <v>1663893</v>
      </c>
      <c r="C1356">
        <v>54</v>
      </c>
      <c r="D1356">
        <v>637601</v>
      </c>
      <c r="E1356">
        <v>48</v>
      </c>
      <c r="F1356">
        <v>51679</v>
      </c>
      <c r="G1356">
        <v>48</v>
      </c>
      <c r="H1356">
        <v>59927</v>
      </c>
      <c r="I1356">
        <v>44</v>
      </c>
      <c r="J1356">
        <v>10655</v>
      </c>
      <c r="K1356">
        <v>63</v>
      </c>
      <c r="L1356">
        <v>669502</v>
      </c>
      <c r="M1356">
        <v>77</v>
      </c>
      <c r="N1356">
        <v>1748</v>
      </c>
      <c r="O1356">
        <v>35</v>
      </c>
      <c r="P1356" t="s">
        <v>26</v>
      </c>
      <c r="Q1356" t="str">
        <f>_xlfn.IFS(OR(MTA_Daily_Ridership[[#This Row],[Day Name]]="Saturday",MTA_Daily_Ridership[[#This Row],[Day Name]]="Sunday"),"Weekend",TRUE,"Weekday")</f>
        <v>Weekend</v>
      </c>
      <c r="R13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3095005</v>
      </c>
      <c r="S1356" s="9">
        <f>(MTA_Daily_Ridership[[#This Row],[Subways: % of Comparable Pre-Pandemic Day]]-100)/100</f>
        <v>-0.46</v>
      </c>
      <c r="T1356">
        <f>MTA_Daily_Ridership[[#This Row],[Subways: Total Estimated Ridership]]/MTA_Daily_Ridership[[#This Row],[Bridges and Tunnels: Total Traffic]]</f>
        <v>2.4852696481862639</v>
      </c>
    </row>
    <row r="1357" spans="1:20" x14ac:dyDescent="0.25">
      <c r="A1357" s="1">
        <v>44656</v>
      </c>
      <c r="B1357">
        <v>3356454</v>
      </c>
      <c r="C1357">
        <v>60</v>
      </c>
      <c r="D1357">
        <v>1484961</v>
      </c>
      <c r="E1357">
        <v>68</v>
      </c>
      <c r="F1357">
        <v>170140</v>
      </c>
      <c r="G1357">
        <v>55</v>
      </c>
      <c r="H1357">
        <v>150671</v>
      </c>
      <c r="I1357">
        <v>53</v>
      </c>
      <c r="J1357">
        <v>24873</v>
      </c>
      <c r="K1357">
        <v>86</v>
      </c>
      <c r="L1357">
        <v>904813</v>
      </c>
      <c r="M1357">
        <v>96</v>
      </c>
      <c r="N1357">
        <v>7089</v>
      </c>
      <c r="O1357">
        <v>44</v>
      </c>
      <c r="P1357" t="s">
        <v>23</v>
      </c>
      <c r="Q1357" t="str">
        <f>_xlfn.IFS(OR(MTA_Daily_Ridership[[#This Row],[Day Name]]="Saturday",MTA_Daily_Ridership[[#This Row],[Day Name]]="Sunday"),"Weekend",TRUE,"Weekday")</f>
        <v>Weekday</v>
      </c>
      <c r="R13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6099001</v>
      </c>
      <c r="S1357" s="9">
        <f>(MTA_Daily_Ridership[[#This Row],[Subways: % of Comparable Pre-Pandemic Day]]-100)/100</f>
        <v>-0.4</v>
      </c>
      <c r="T1357">
        <f>MTA_Daily_Ridership[[#This Row],[Subways: Total Estimated Ridership]]/MTA_Daily_Ridership[[#This Row],[Bridges and Tunnels: Total Traffic]]</f>
        <v>3.7095554551050882</v>
      </c>
    </row>
    <row r="1358" spans="1:20" x14ac:dyDescent="0.25">
      <c r="A1358" s="1">
        <v>44663</v>
      </c>
      <c r="B1358">
        <v>3078069</v>
      </c>
      <c r="C1358">
        <v>55</v>
      </c>
      <c r="D1358">
        <v>1496004</v>
      </c>
      <c r="E1358">
        <v>68</v>
      </c>
      <c r="F1358">
        <v>172294</v>
      </c>
      <c r="G1358">
        <v>56</v>
      </c>
      <c r="H1358">
        <v>149369</v>
      </c>
      <c r="I1358">
        <v>52</v>
      </c>
      <c r="J1358">
        <v>25286</v>
      </c>
      <c r="K1358">
        <v>87</v>
      </c>
      <c r="L1358">
        <v>936334</v>
      </c>
      <c r="M1358">
        <v>100</v>
      </c>
      <c r="N1358">
        <v>7099</v>
      </c>
      <c r="O1358">
        <v>44</v>
      </c>
      <c r="P1358" t="s">
        <v>23</v>
      </c>
      <c r="Q1358" t="str">
        <f>_xlfn.IFS(OR(MTA_Daily_Ridership[[#This Row],[Day Name]]="Saturday",MTA_Daily_Ridership[[#This Row],[Day Name]]="Sunday"),"Weekend",TRUE,"Weekday")</f>
        <v>Weekday</v>
      </c>
      <c r="R13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5864455</v>
      </c>
      <c r="S1358" s="9">
        <f>(MTA_Daily_Ridership[[#This Row],[Subways: % of Comparable Pre-Pandemic Day]]-100)/100</f>
        <v>-0.45</v>
      </c>
      <c r="T1358">
        <f>MTA_Daily_Ridership[[#This Row],[Subways: Total Estimated Ridership]]/MTA_Daily_Ridership[[#This Row],[Bridges and Tunnels: Total Traffic]]</f>
        <v>3.2873622019493043</v>
      </c>
    </row>
    <row r="1359" spans="1:20" x14ac:dyDescent="0.25">
      <c r="A1359" s="1">
        <v>44664</v>
      </c>
      <c r="B1359">
        <v>3220964</v>
      </c>
      <c r="C1359">
        <v>58</v>
      </c>
      <c r="D1359">
        <v>1495891</v>
      </c>
      <c r="E1359">
        <v>68</v>
      </c>
      <c r="F1359">
        <v>163448</v>
      </c>
      <c r="G1359">
        <v>53</v>
      </c>
      <c r="H1359">
        <v>147043</v>
      </c>
      <c r="I1359">
        <v>51</v>
      </c>
      <c r="J1359">
        <v>25847</v>
      </c>
      <c r="K1359">
        <v>89</v>
      </c>
      <c r="L1359">
        <v>949712</v>
      </c>
      <c r="M1359">
        <v>101</v>
      </c>
      <c r="N1359">
        <v>6593</v>
      </c>
      <c r="O1359">
        <v>41</v>
      </c>
      <c r="P1359" t="s">
        <v>21</v>
      </c>
      <c r="Q1359" t="str">
        <f>_xlfn.IFS(OR(MTA_Daily_Ridership[[#This Row],[Day Name]]="Saturday",MTA_Daily_Ridership[[#This Row],[Day Name]]="Sunday"),"Weekend",TRUE,"Weekday")</f>
        <v>Weekday</v>
      </c>
      <c r="R13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6009498</v>
      </c>
      <c r="S1359" s="9">
        <f>(MTA_Daily_Ridership[[#This Row],[Subways: % of Comparable Pre-Pandemic Day]]-100)/100</f>
        <v>-0.42</v>
      </c>
      <c r="T1359">
        <f>MTA_Daily_Ridership[[#This Row],[Subways: Total Estimated Ridership]]/MTA_Daily_Ridership[[#This Row],[Bridges and Tunnels: Total Traffic]]</f>
        <v>3.391516586080833</v>
      </c>
    </row>
    <row r="1360" spans="1:20" x14ac:dyDescent="0.25">
      <c r="A1360" s="1">
        <v>44666</v>
      </c>
      <c r="B1360">
        <v>2761532</v>
      </c>
      <c r="C1360">
        <v>50</v>
      </c>
      <c r="D1360">
        <v>1137728</v>
      </c>
      <c r="E1360">
        <v>52</v>
      </c>
      <c r="F1360">
        <v>166068</v>
      </c>
      <c r="G1360">
        <v>53</v>
      </c>
      <c r="H1360">
        <v>140217</v>
      </c>
      <c r="I1360">
        <v>49</v>
      </c>
      <c r="J1360">
        <v>20908</v>
      </c>
      <c r="K1360">
        <v>72</v>
      </c>
      <c r="L1360">
        <v>973156</v>
      </c>
      <c r="M1360">
        <v>103</v>
      </c>
      <c r="N1360">
        <v>4728</v>
      </c>
      <c r="O1360">
        <v>29</v>
      </c>
      <c r="P1360" t="s">
        <v>24</v>
      </c>
      <c r="Q1360" t="str">
        <f>_xlfn.IFS(OR(MTA_Daily_Ridership[[#This Row],[Day Name]]="Saturday",MTA_Daily_Ridership[[#This Row],[Day Name]]="Sunday"),"Weekend",TRUE,"Weekday")</f>
        <v>Weekday</v>
      </c>
      <c r="R13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5204337</v>
      </c>
      <c r="S1360" s="9">
        <f>(MTA_Daily_Ridership[[#This Row],[Subways: % of Comparable Pre-Pandemic Day]]-100)/100</f>
        <v>-0.5</v>
      </c>
      <c r="T1360">
        <f>MTA_Daily_Ridership[[#This Row],[Subways: Total Estimated Ridership]]/MTA_Daily_Ridership[[#This Row],[Bridges and Tunnels: Total Traffic]]</f>
        <v>2.8377074179268278</v>
      </c>
    </row>
    <row r="1361" spans="1:20" x14ac:dyDescent="0.25">
      <c r="A1361" s="1">
        <v>44669</v>
      </c>
      <c r="B1361">
        <v>2676254</v>
      </c>
      <c r="C1361">
        <v>48</v>
      </c>
      <c r="D1361">
        <v>1145261</v>
      </c>
      <c r="E1361">
        <v>52</v>
      </c>
      <c r="F1361">
        <v>154315</v>
      </c>
      <c r="G1361">
        <v>50</v>
      </c>
      <c r="H1361">
        <v>139151</v>
      </c>
      <c r="I1361">
        <v>49</v>
      </c>
      <c r="J1361">
        <v>20245</v>
      </c>
      <c r="K1361">
        <v>70</v>
      </c>
      <c r="L1361">
        <v>901207</v>
      </c>
      <c r="M1361">
        <v>96</v>
      </c>
      <c r="N1361">
        <v>5209</v>
      </c>
      <c r="O1361">
        <v>32</v>
      </c>
      <c r="P1361" t="s">
        <v>25</v>
      </c>
      <c r="Q1361" t="str">
        <f>_xlfn.IFS(OR(MTA_Daily_Ridership[[#This Row],[Day Name]]="Saturday",MTA_Daily_Ridership[[#This Row],[Day Name]]="Sunday"),"Weekend",TRUE,"Weekday")</f>
        <v>Weekday</v>
      </c>
      <c r="R13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5041642</v>
      </c>
      <c r="S1361" s="9">
        <f>(MTA_Daily_Ridership[[#This Row],[Subways: % of Comparable Pre-Pandemic Day]]-100)/100</f>
        <v>-0.52</v>
      </c>
      <c r="T1361">
        <f>MTA_Daily_Ridership[[#This Row],[Subways: Total Estimated Ridership]]/MTA_Daily_Ridership[[#This Row],[Bridges and Tunnels: Total Traffic]]</f>
        <v>2.9696329478133214</v>
      </c>
    </row>
    <row r="1362" spans="1:20" x14ac:dyDescent="0.25">
      <c r="A1362" s="1">
        <v>44670</v>
      </c>
      <c r="B1362">
        <v>2962130</v>
      </c>
      <c r="C1362">
        <v>53</v>
      </c>
      <c r="D1362">
        <v>1189960</v>
      </c>
      <c r="E1362">
        <v>54</v>
      </c>
      <c r="F1362">
        <v>168354</v>
      </c>
      <c r="G1362">
        <v>54</v>
      </c>
      <c r="H1362">
        <v>151518</v>
      </c>
      <c r="I1362">
        <v>53</v>
      </c>
      <c r="J1362">
        <v>22359</v>
      </c>
      <c r="K1362">
        <v>77</v>
      </c>
      <c r="L1362">
        <v>895086</v>
      </c>
      <c r="M1362">
        <v>95</v>
      </c>
      <c r="N1362">
        <v>5841</v>
      </c>
      <c r="O1362">
        <v>36</v>
      </c>
      <c r="P1362" t="s">
        <v>23</v>
      </c>
      <c r="Q1362" t="str">
        <f>_xlfn.IFS(OR(MTA_Daily_Ridership[[#This Row],[Day Name]]="Saturday",MTA_Daily_Ridership[[#This Row],[Day Name]]="Sunday"),"Weekend",TRUE,"Weekday")</f>
        <v>Weekday</v>
      </c>
      <c r="R13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5395248</v>
      </c>
      <c r="S1362" s="9">
        <f>(MTA_Daily_Ridership[[#This Row],[Subways: % of Comparable Pre-Pandemic Day]]-100)/100</f>
        <v>-0.47</v>
      </c>
      <c r="T1362">
        <f>MTA_Daily_Ridership[[#This Row],[Subways: Total Estimated Ridership]]/MTA_Daily_Ridership[[#This Row],[Bridges and Tunnels: Total Traffic]]</f>
        <v>3.3093244671461735</v>
      </c>
    </row>
    <row r="1363" spans="1:20" x14ac:dyDescent="0.25">
      <c r="A1363" s="1">
        <v>44671</v>
      </c>
      <c r="B1363">
        <v>3098046</v>
      </c>
      <c r="C1363">
        <v>56</v>
      </c>
      <c r="D1363">
        <v>1265823</v>
      </c>
      <c r="E1363">
        <v>58</v>
      </c>
      <c r="F1363">
        <v>171730</v>
      </c>
      <c r="G1363">
        <v>55</v>
      </c>
      <c r="H1363">
        <v>155674</v>
      </c>
      <c r="I1363">
        <v>54</v>
      </c>
      <c r="J1363">
        <v>24212</v>
      </c>
      <c r="K1363">
        <v>84</v>
      </c>
      <c r="L1363">
        <v>942383</v>
      </c>
      <c r="M1363">
        <v>100</v>
      </c>
      <c r="N1363">
        <v>6097</v>
      </c>
      <c r="O1363">
        <v>38</v>
      </c>
      <c r="P1363" t="s">
        <v>21</v>
      </c>
      <c r="Q1363" t="str">
        <f>_xlfn.IFS(OR(MTA_Daily_Ridership[[#This Row],[Day Name]]="Saturday",MTA_Daily_Ridership[[#This Row],[Day Name]]="Sunday"),"Weekend",TRUE,"Weekday")</f>
        <v>Weekday</v>
      </c>
      <c r="R13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5663965</v>
      </c>
      <c r="S1363" s="9">
        <f>(MTA_Daily_Ridership[[#This Row],[Subways: % of Comparable Pre-Pandemic Day]]-100)/100</f>
        <v>-0.44</v>
      </c>
      <c r="T1363">
        <f>MTA_Daily_Ridership[[#This Row],[Subways: Total Estimated Ridership]]/MTA_Daily_Ridership[[#This Row],[Bridges and Tunnels: Total Traffic]]</f>
        <v>3.287459557313746</v>
      </c>
    </row>
    <row r="1364" spans="1:20" x14ac:dyDescent="0.25">
      <c r="A1364" s="1">
        <v>44672</v>
      </c>
      <c r="B1364">
        <v>3033422</v>
      </c>
      <c r="C1364">
        <v>54</v>
      </c>
      <c r="D1364">
        <v>1231047</v>
      </c>
      <c r="E1364">
        <v>56</v>
      </c>
      <c r="F1364">
        <v>165823</v>
      </c>
      <c r="G1364">
        <v>53</v>
      </c>
      <c r="H1364">
        <v>147535</v>
      </c>
      <c r="I1364">
        <v>51</v>
      </c>
      <c r="J1364">
        <v>23239</v>
      </c>
      <c r="K1364">
        <v>80</v>
      </c>
      <c r="L1364">
        <v>920202</v>
      </c>
      <c r="M1364">
        <v>98</v>
      </c>
      <c r="N1364">
        <v>5738</v>
      </c>
      <c r="O1364">
        <v>35</v>
      </c>
      <c r="P1364" t="s">
        <v>22</v>
      </c>
      <c r="Q1364" t="str">
        <f>_xlfn.IFS(OR(MTA_Daily_Ridership[[#This Row],[Day Name]]="Saturday",MTA_Daily_Ridership[[#This Row],[Day Name]]="Sunday"),"Weekend",TRUE,"Weekday")</f>
        <v>Weekday</v>
      </c>
      <c r="R13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5527006</v>
      </c>
      <c r="S1364" s="9">
        <f>(MTA_Daily_Ridership[[#This Row],[Subways: % of Comparable Pre-Pandemic Day]]-100)/100</f>
        <v>-0.46</v>
      </c>
      <c r="T1364">
        <f>MTA_Daily_Ridership[[#This Row],[Subways: Total Estimated Ridership]]/MTA_Daily_Ridership[[#This Row],[Bridges and Tunnels: Total Traffic]]</f>
        <v>3.2964740350488264</v>
      </c>
    </row>
    <row r="1365" spans="1:20" x14ac:dyDescent="0.25">
      <c r="A1365" s="1">
        <v>44673</v>
      </c>
      <c r="B1365">
        <v>2985684</v>
      </c>
      <c r="C1365">
        <v>54</v>
      </c>
      <c r="D1365">
        <v>1217380</v>
      </c>
      <c r="E1365">
        <v>56</v>
      </c>
      <c r="F1365">
        <v>157943</v>
      </c>
      <c r="G1365">
        <v>51</v>
      </c>
      <c r="H1365">
        <v>145606</v>
      </c>
      <c r="I1365">
        <v>51</v>
      </c>
      <c r="J1365">
        <v>22298</v>
      </c>
      <c r="K1365">
        <v>77</v>
      </c>
      <c r="L1365">
        <v>935779</v>
      </c>
      <c r="M1365">
        <v>99</v>
      </c>
      <c r="N1365">
        <v>5340</v>
      </c>
      <c r="O1365">
        <v>33</v>
      </c>
      <c r="P1365" t="s">
        <v>24</v>
      </c>
      <c r="Q1365" t="str">
        <f>_xlfn.IFS(OR(MTA_Daily_Ridership[[#This Row],[Day Name]]="Saturday",MTA_Daily_Ridership[[#This Row],[Day Name]]="Sunday"),"Weekend",TRUE,"Weekday")</f>
        <v>Weekday</v>
      </c>
      <c r="R13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5470030</v>
      </c>
      <c r="S1365" s="9">
        <f>(MTA_Daily_Ridership[[#This Row],[Subways: % of Comparable Pre-Pandemic Day]]-100)/100</f>
        <v>-0.46</v>
      </c>
      <c r="T1365">
        <f>MTA_Daily_Ridership[[#This Row],[Subways: Total Estimated Ridership]]/MTA_Daily_Ridership[[#This Row],[Bridges and Tunnels: Total Traffic]]</f>
        <v>3.190586666296209</v>
      </c>
    </row>
    <row r="1366" spans="1:20" x14ac:dyDescent="0.25">
      <c r="A1366" s="1">
        <v>44678</v>
      </c>
      <c r="B1366">
        <v>3432282</v>
      </c>
      <c r="C1366">
        <v>62</v>
      </c>
      <c r="D1366">
        <v>1500437</v>
      </c>
      <c r="E1366">
        <v>69</v>
      </c>
      <c r="F1366">
        <v>172613</v>
      </c>
      <c r="G1366">
        <v>56</v>
      </c>
      <c r="H1366">
        <v>153109</v>
      </c>
      <c r="I1366">
        <v>53</v>
      </c>
      <c r="J1366">
        <v>25229</v>
      </c>
      <c r="K1366">
        <v>87</v>
      </c>
      <c r="L1366">
        <v>934481</v>
      </c>
      <c r="M1366">
        <v>99</v>
      </c>
      <c r="N1366">
        <v>6903</v>
      </c>
      <c r="O1366">
        <v>43</v>
      </c>
      <c r="P1366" t="s">
        <v>21</v>
      </c>
      <c r="Q1366" t="str">
        <f>_xlfn.IFS(OR(MTA_Daily_Ridership[[#This Row],[Day Name]]="Saturday",MTA_Daily_Ridership[[#This Row],[Day Name]]="Sunday"),"Weekend",TRUE,"Weekday")</f>
        <v>Weekday</v>
      </c>
      <c r="R13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6225054</v>
      </c>
      <c r="S1366" s="9">
        <f>(MTA_Daily_Ridership[[#This Row],[Subways: % of Comparable Pre-Pandemic Day]]-100)/100</f>
        <v>-0.38</v>
      </c>
      <c r="T1366">
        <f>MTA_Daily_Ridership[[#This Row],[Subways: Total Estimated Ridership]]/MTA_Daily_Ridership[[#This Row],[Bridges and Tunnels: Total Traffic]]</f>
        <v>3.6729286095704459</v>
      </c>
    </row>
    <row r="1367" spans="1:20" x14ac:dyDescent="0.25">
      <c r="A1367" s="1">
        <v>44682</v>
      </c>
      <c r="B1367">
        <v>1683953</v>
      </c>
      <c r="C1367">
        <v>70</v>
      </c>
      <c r="D1367">
        <v>676070</v>
      </c>
      <c r="E1367">
        <v>70</v>
      </c>
      <c r="F1367">
        <v>64630</v>
      </c>
      <c r="G1367">
        <v>66</v>
      </c>
      <c r="H1367">
        <v>62502</v>
      </c>
      <c r="I1367">
        <v>60</v>
      </c>
      <c r="J1367">
        <v>12976</v>
      </c>
      <c r="K1367">
        <v>76</v>
      </c>
      <c r="L1367">
        <v>870826</v>
      </c>
      <c r="M1367">
        <v>102</v>
      </c>
      <c r="N1367">
        <v>2694</v>
      </c>
      <c r="O1367">
        <v>77</v>
      </c>
      <c r="P1367" t="s">
        <v>27</v>
      </c>
      <c r="Q1367" t="str">
        <f>_xlfn.IFS(OR(MTA_Daily_Ridership[[#This Row],[Day Name]]="Saturday",MTA_Daily_Ridership[[#This Row],[Day Name]]="Sunday"),"Weekend",TRUE,"Weekday")</f>
        <v>Weekend</v>
      </c>
      <c r="R13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3373651</v>
      </c>
      <c r="S1367" s="9">
        <f>(MTA_Daily_Ridership[[#This Row],[Subways: % of Comparable Pre-Pandemic Day]]-100)/100</f>
        <v>-0.3</v>
      </c>
      <c r="T1367">
        <f>MTA_Daily_Ridership[[#This Row],[Subways: Total Estimated Ridership]]/MTA_Daily_Ridership[[#This Row],[Bridges and Tunnels: Total Traffic]]</f>
        <v>1.9337422171593406</v>
      </c>
    </row>
    <row r="1368" spans="1:20" x14ac:dyDescent="0.25">
      <c r="A1368" s="1">
        <v>44683</v>
      </c>
      <c r="B1368">
        <v>2732825</v>
      </c>
      <c r="C1368">
        <v>48</v>
      </c>
      <c r="D1368">
        <v>1176867</v>
      </c>
      <c r="E1368">
        <v>52</v>
      </c>
      <c r="F1368">
        <v>146394</v>
      </c>
      <c r="G1368">
        <v>46</v>
      </c>
      <c r="H1368">
        <v>126784</v>
      </c>
      <c r="I1368">
        <v>44</v>
      </c>
      <c r="J1368">
        <v>21695</v>
      </c>
      <c r="K1368">
        <v>74</v>
      </c>
      <c r="L1368">
        <v>883276</v>
      </c>
      <c r="M1368">
        <v>92</v>
      </c>
      <c r="N1368">
        <v>5425</v>
      </c>
      <c r="O1368">
        <v>31</v>
      </c>
      <c r="P1368" t="s">
        <v>25</v>
      </c>
      <c r="Q1368" t="str">
        <f>_xlfn.IFS(OR(MTA_Daily_Ridership[[#This Row],[Day Name]]="Saturday",MTA_Daily_Ridership[[#This Row],[Day Name]]="Sunday"),"Weekend",TRUE,"Weekday")</f>
        <v>Weekday</v>
      </c>
      <c r="R13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5093266</v>
      </c>
      <c r="S1368" s="9">
        <f>(MTA_Daily_Ridership[[#This Row],[Subways: % of Comparable Pre-Pandemic Day]]-100)/100</f>
        <v>-0.52</v>
      </c>
      <c r="T1368">
        <f>MTA_Daily_Ridership[[#This Row],[Subways: Total Estimated Ridership]]/MTA_Daily_Ridership[[#This Row],[Bridges and Tunnels: Total Traffic]]</f>
        <v>3.0939649667827496</v>
      </c>
    </row>
    <row r="1369" spans="1:20" x14ac:dyDescent="0.25">
      <c r="A1369" s="1">
        <v>44688</v>
      </c>
      <c r="B1369">
        <v>1842808</v>
      </c>
      <c r="C1369">
        <v>57</v>
      </c>
      <c r="D1369">
        <v>706551</v>
      </c>
      <c r="E1369">
        <v>51</v>
      </c>
      <c r="F1369">
        <v>72948</v>
      </c>
      <c r="G1369">
        <v>62</v>
      </c>
      <c r="H1369">
        <v>68612</v>
      </c>
      <c r="I1369">
        <v>46</v>
      </c>
      <c r="J1369">
        <v>13033</v>
      </c>
      <c r="K1369">
        <v>75</v>
      </c>
      <c r="L1369">
        <v>841086</v>
      </c>
      <c r="M1369">
        <v>88</v>
      </c>
      <c r="N1369">
        <v>1523</v>
      </c>
      <c r="O1369">
        <v>31</v>
      </c>
      <c r="P1369" t="s">
        <v>26</v>
      </c>
      <c r="Q1369" t="str">
        <f>_xlfn.IFS(OR(MTA_Daily_Ridership[[#This Row],[Day Name]]="Saturday",MTA_Daily_Ridership[[#This Row],[Day Name]]="Sunday"),"Weekend",TRUE,"Weekday")</f>
        <v>Weekend</v>
      </c>
      <c r="R13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3546561</v>
      </c>
      <c r="S1369" s="9">
        <f>(MTA_Daily_Ridership[[#This Row],[Subways: % of Comparable Pre-Pandemic Day]]-100)/100</f>
        <v>-0.43</v>
      </c>
      <c r="T1369">
        <f>MTA_Daily_Ridership[[#This Row],[Subways: Total Estimated Ridership]]/MTA_Daily_Ridership[[#This Row],[Bridges and Tunnels: Total Traffic]]</f>
        <v>2.1909864151822762</v>
      </c>
    </row>
    <row r="1370" spans="1:20" x14ac:dyDescent="0.25">
      <c r="A1370" s="1">
        <v>44696</v>
      </c>
      <c r="B1370">
        <v>1760359</v>
      </c>
      <c r="C1370">
        <v>74</v>
      </c>
      <c r="D1370">
        <v>692876</v>
      </c>
      <c r="E1370">
        <v>72</v>
      </c>
      <c r="F1370">
        <v>76052</v>
      </c>
      <c r="G1370">
        <v>78</v>
      </c>
      <c r="H1370">
        <v>69705</v>
      </c>
      <c r="I1370">
        <v>67</v>
      </c>
      <c r="J1370">
        <v>13379</v>
      </c>
      <c r="K1370">
        <v>79</v>
      </c>
      <c r="L1370">
        <v>908702</v>
      </c>
      <c r="M1370">
        <v>107</v>
      </c>
      <c r="N1370">
        <v>5</v>
      </c>
      <c r="O1370">
        <v>0</v>
      </c>
      <c r="P1370" t="s">
        <v>27</v>
      </c>
      <c r="Q1370" t="str">
        <f>_xlfn.IFS(OR(MTA_Daily_Ridership[[#This Row],[Day Name]]="Saturday",MTA_Daily_Ridership[[#This Row],[Day Name]]="Sunday"),"Weekend",TRUE,"Weekday")</f>
        <v>Weekend</v>
      </c>
      <c r="R13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3521078</v>
      </c>
      <c r="S1370" s="9">
        <f>(MTA_Daily_Ridership[[#This Row],[Subways: % of Comparable Pre-Pandemic Day]]-100)/100</f>
        <v>-0.26</v>
      </c>
      <c r="T1370">
        <f>MTA_Daily_Ridership[[#This Row],[Subways: Total Estimated Ridership]]/MTA_Daily_Ridership[[#This Row],[Bridges and Tunnels: Total Traffic]]</f>
        <v>1.9372236442750208</v>
      </c>
    </row>
    <row r="1371" spans="1:20" x14ac:dyDescent="0.25">
      <c r="A1371" s="1">
        <v>44703</v>
      </c>
      <c r="B1371">
        <v>1760638</v>
      </c>
      <c r="C1371">
        <v>74</v>
      </c>
      <c r="D1371">
        <v>683500</v>
      </c>
      <c r="E1371">
        <v>71</v>
      </c>
      <c r="F1371">
        <v>78635</v>
      </c>
      <c r="G1371">
        <v>81</v>
      </c>
      <c r="H1371">
        <v>72063</v>
      </c>
      <c r="I1371">
        <v>69</v>
      </c>
      <c r="J1371">
        <v>13279</v>
      </c>
      <c r="K1371">
        <v>78</v>
      </c>
      <c r="L1371">
        <v>920057</v>
      </c>
      <c r="M1371">
        <v>108</v>
      </c>
      <c r="N1371">
        <v>1863</v>
      </c>
      <c r="O1371">
        <v>53</v>
      </c>
      <c r="P1371" t="s">
        <v>27</v>
      </c>
      <c r="Q1371" t="str">
        <f>_xlfn.IFS(OR(MTA_Daily_Ridership[[#This Row],[Day Name]]="Saturday",MTA_Daily_Ridership[[#This Row],[Day Name]]="Sunday"),"Weekend",TRUE,"Weekday")</f>
        <v>Weekend</v>
      </c>
      <c r="R13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3530035</v>
      </c>
      <c r="S1371" s="9">
        <f>(MTA_Daily_Ridership[[#This Row],[Subways: % of Comparable Pre-Pandemic Day]]-100)/100</f>
        <v>-0.26</v>
      </c>
      <c r="T1371">
        <f>MTA_Daily_Ridership[[#This Row],[Subways: Total Estimated Ridership]]/MTA_Daily_Ridership[[#This Row],[Bridges and Tunnels: Total Traffic]]</f>
        <v>1.9136183953820252</v>
      </c>
    </row>
    <row r="1372" spans="1:20" x14ac:dyDescent="0.25">
      <c r="A1372" s="1">
        <v>44709</v>
      </c>
      <c r="B1372">
        <v>1872775</v>
      </c>
      <c r="C1372">
        <v>58</v>
      </c>
      <c r="D1372">
        <v>788135</v>
      </c>
      <c r="E1372">
        <v>56</v>
      </c>
      <c r="F1372">
        <v>91250</v>
      </c>
      <c r="G1372">
        <v>77</v>
      </c>
      <c r="H1372">
        <v>77192</v>
      </c>
      <c r="I1372">
        <v>51</v>
      </c>
      <c r="J1372">
        <v>12805</v>
      </c>
      <c r="K1372">
        <v>74</v>
      </c>
      <c r="L1372">
        <v>833464</v>
      </c>
      <c r="M1372">
        <v>87</v>
      </c>
      <c r="N1372">
        <v>2191</v>
      </c>
      <c r="O1372">
        <v>45</v>
      </c>
      <c r="P1372" t="s">
        <v>26</v>
      </c>
      <c r="Q1372" t="str">
        <f>_xlfn.IFS(OR(MTA_Daily_Ridership[[#This Row],[Day Name]]="Saturday",MTA_Daily_Ridership[[#This Row],[Day Name]]="Sunday"),"Weekend",TRUE,"Weekday")</f>
        <v>Weekend</v>
      </c>
      <c r="R13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3677812</v>
      </c>
      <c r="S1372" s="9">
        <f>(MTA_Daily_Ridership[[#This Row],[Subways: % of Comparable Pre-Pandemic Day]]-100)/100</f>
        <v>-0.42</v>
      </c>
      <c r="T1372">
        <f>MTA_Daily_Ridership[[#This Row],[Subways: Total Estimated Ridership]]/MTA_Daily_Ridership[[#This Row],[Bridges and Tunnels: Total Traffic]]</f>
        <v>2.2469776739007323</v>
      </c>
    </row>
    <row r="1373" spans="1:20" x14ac:dyDescent="0.25">
      <c r="A1373" s="1">
        <v>44710</v>
      </c>
      <c r="B1373">
        <v>1755236</v>
      </c>
      <c r="C1373">
        <v>73</v>
      </c>
      <c r="D1373">
        <v>701173</v>
      </c>
      <c r="E1373">
        <v>73</v>
      </c>
      <c r="F1373">
        <v>84784</v>
      </c>
      <c r="G1373">
        <v>87</v>
      </c>
      <c r="H1373">
        <v>76982</v>
      </c>
      <c r="I1373">
        <v>74</v>
      </c>
      <c r="J1373">
        <v>14490</v>
      </c>
      <c r="K1373">
        <v>85</v>
      </c>
      <c r="L1373">
        <v>891666</v>
      </c>
      <c r="M1373">
        <v>105</v>
      </c>
      <c r="N1373">
        <v>2276</v>
      </c>
      <c r="O1373">
        <v>65</v>
      </c>
      <c r="P1373" t="s">
        <v>27</v>
      </c>
      <c r="Q1373" t="str">
        <f>_xlfn.IFS(OR(MTA_Daily_Ridership[[#This Row],[Day Name]]="Saturday",MTA_Daily_Ridership[[#This Row],[Day Name]]="Sunday"),"Weekend",TRUE,"Weekday")</f>
        <v>Weekend</v>
      </c>
      <c r="R13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3526607</v>
      </c>
      <c r="S1373" s="9">
        <f>(MTA_Daily_Ridership[[#This Row],[Subways: % of Comparable Pre-Pandemic Day]]-100)/100</f>
        <v>-0.27</v>
      </c>
      <c r="T1373">
        <f>MTA_Daily_Ridership[[#This Row],[Subways: Total Estimated Ridership]]/MTA_Daily_Ridership[[#This Row],[Bridges and Tunnels: Total Traffic]]</f>
        <v>1.968490443731173</v>
      </c>
    </row>
    <row r="1374" spans="1:20" x14ac:dyDescent="0.25">
      <c r="A1374" s="1">
        <v>44711</v>
      </c>
      <c r="B1374">
        <v>1694970</v>
      </c>
      <c r="C1374">
        <v>71</v>
      </c>
      <c r="D1374">
        <v>755616</v>
      </c>
      <c r="E1374">
        <v>78</v>
      </c>
      <c r="F1374">
        <v>80533</v>
      </c>
      <c r="G1374">
        <v>83</v>
      </c>
      <c r="H1374">
        <v>68206</v>
      </c>
      <c r="I1374">
        <v>66</v>
      </c>
      <c r="J1374">
        <v>10771</v>
      </c>
      <c r="K1374">
        <v>63</v>
      </c>
      <c r="L1374">
        <v>839398</v>
      </c>
      <c r="M1374">
        <v>98</v>
      </c>
      <c r="N1374">
        <v>2251</v>
      </c>
      <c r="O1374">
        <v>64</v>
      </c>
      <c r="P1374" t="s">
        <v>25</v>
      </c>
      <c r="Q1374" t="str">
        <f>_xlfn.IFS(OR(MTA_Daily_Ridership[[#This Row],[Day Name]]="Saturday",MTA_Daily_Ridership[[#This Row],[Day Name]]="Sunday"),"Weekend",TRUE,"Weekday")</f>
        <v>Weekday</v>
      </c>
      <c r="R13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3451745</v>
      </c>
      <c r="S1374" s="9">
        <f>(MTA_Daily_Ridership[[#This Row],[Subways: % of Comparable Pre-Pandemic Day]]-100)/100</f>
        <v>-0.28999999999999998</v>
      </c>
      <c r="T1374">
        <f>MTA_Daily_Ridership[[#This Row],[Subways: Total Estimated Ridership]]/MTA_Daily_Ridership[[#This Row],[Bridges and Tunnels: Total Traffic]]</f>
        <v>2.0192685710473457</v>
      </c>
    </row>
    <row r="1375" spans="1:20" x14ac:dyDescent="0.25">
      <c r="A1375" s="1">
        <v>44713</v>
      </c>
      <c r="B1375">
        <v>3381297</v>
      </c>
      <c r="C1375">
        <v>60</v>
      </c>
      <c r="D1375">
        <v>1465383</v>
      </c>
      <c r="E1375">
        <v>68</v>
      </c>
      <c r="F1375">
        <v>178742</v>
      </c>
      <c r="G1375">
        <v>54</v>
      </c>
      <c r="H1375">
        <v>159050</v>
      </c>
      <c r="I1375">
        <v>54</v>
      </c>
      <c r="J1375">
        <v>25586</v>
      </c>
      <c r="K1375">
        <v>87</v>
      </c>
      <c r="L1375">
        <v>943747</v>
      </c>
      <c r="M1375">
        <v>96</v>
      </c>
      <c r="N1375">
        <v>7084</v>
      </c>
      <c r="O1375">
        <v>44</v>
      </c>
      <c r="P1375" t="s">
        <v>21</v>
      </c>
      <c r="Q1375" t="str">
        <f>_xlfn.IFS(OR(MTA_Daily_Ridership[[#This Row],[Day Name]]="Saturday",MTA_Daily_Ridership[[#This Row],[Day Name]]="Sunday"),"Weekend",TRUE,"Weekday")</f>
        <v>Weekday</v>
      </c>
      <c r="R13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6160889</v>
      </c>
      <c r="S1375" s="9">
        <f>(MTA_Daily_Ridership[[#This Row],[Subways: % of Comparable Pre-Pandemic Day]]-100)/100</f>
        <v>-0.4</v>
      </c>
      <c r="T1375">
        <f>MTA_Daily_Ridership[[#This Row],[Subways: Total Estimated Ridership]]/MTA_Daily_Ridership[[#This Row],[Bridges and Tunnels: Total Traffic]]</f>
        <v>3.5828426474468262</v>
      </c>
    </row>
    <row r="1376" spans="1:20" x14ac:dyDescent="0.25">
      <c r="A1376" s="1">
        <v>44720</v>
      </c>
      <c r="B1376">
        <v>3492805</v>
      </c>
      <c r="C1376">
        <v>62</v>
      </c>
      <c r="D1376">
        <v>1496144</v>
      </c>
      <c r="E1376">
        <v>70</v>
      </c>
      <c r="F1376">
        <v>181126</v>
      </c>
      <c r="G1376">
        <v>54</v>
      </c>
      <c r="H1376">
        <v>162417</v>
      </c>
      <c r="I1376">
        <v>55</v>
      </c>
      <c r="J1376">
        <v>26058</v>
      </c>
      <c r="K1376">
        <v>89</v>
      </c>
      <c r="L1376">
        <v>958676</v>
      </c>
      <c r="M1376">
        <v>97</v>
      </c>
      <c r="N1376">
        <v>7114</v>
      </c>
      <c r="O1376">
        <v>44</v>
      </c>
      <c r="P1376" t="s">
        <v>21</v>
      </c>
      <c r="Q1376" t="str">
        <f>_xlfn.IFS(OR(MTA_Daily_Ridership[[#This Row],[Day Name]]="Saturday",MTA_Daily_Ridership[[#This Row],[Day Name]]="Sunday"),"Weekend",TRUE,"Weekday")</f>
        <v>Weekday</v>
      </c>
      <c r="R13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6324340</v>
      </c>
      <c r="S1376" s="9">
        <f>(MTA_Daily_Ridership[[#This Row],[Subways: % of Comparable Pre-Pandemic Day]]-100)/100</f>
        <v>-0.38</v>
      </c>
      <c r="T1376">
        <f>MTA_Daily_Ridership[[#This Row],[Subways: Total Estimated Ridership]]/MTA_Daily_Ridership[[#This Row],[Bridges and Tunnels: Total Traffic]]</f>
        <v>3.6433633469493345</v>
      </c>
    </row>
    <row r="1377" spans="1:20" x14ac:dyDescent="0.25">
      <c r="A1377" s="1">
        <v>44724</v>
      </c>
      <c r="B1377">
        <v>1674607</v>
      </c>
      <c r="C1377">
        <v>64</v>
      </c>
      <c r="D1377">
        <v>626471</v>
      </c>
      <c r="E1377">
        <v>58</v>
      </c>
      <c r="F1377">
        <v>80792</v>
      </c>
      <c r="G1377">
        <v>82</v>
      </c>
      <c r="H1377">
        <v>74580</v>
      </c>
      <c r="I1377">
        <v>68</v>
      </c>
      <c r="J1377">
        <v>13440</v>
      </c>
      <c r="K1377">
        <v>74</v>
      </c>
      <c r="L1377">
        <v>883990</v>
      </c>
      <c r="M1377">
        <v>96</v>
      </c>
      <c r="N1377">
        <v>1209</v>
      </c>
      <c r="O1377">
        <v>31</v>
      </c>
      <c r="P1377" t="s">
        <v>27</v>
      </c>
      <c r="Q1377" t="str">
        <f>_xlfn.IFS(OR(MTA_Daily_Ridership[[#This Row],[Day Name]]="Saturday",MTA_Daily_Ridership[[#This Row],[Day Name]]="Sunday"),"Weekend",TRUE,"Weekday")</f>
        <v>Weekend</v>
      </c>
      <c r="R13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3355089</v>
      </c>
      <c r="S1377" s="9">
        <f>(MTA_Daily_Ridership[[#This Row],[Subways: % of Comparable Pre-Pandemic Day]]-100)/100</f>
        <v>-0.36</v>
      </c>
      <c r="T1377">
        <f>MTA_Daily_Ridership[[#This Row],[Subways: Total Estimated Ridership]]/MTA_Daily_Ridership[[#This Row],[Bridges and Tunnels: Total Traffic]]</f>
        <v>1.8943732395162842</v>
      </c>
    </row>
    <row r="1378" spans="1:20" x14ac:dyDescent="0.25">
      <c r="A1378" s="1">
        <v>44726</v>
      </c>
      <c r="B1378">
        <v>3494822</v>
      </c>
      <c r="C1378">
        <v>62</v>
      </c>
      <c r="D1378">
        <v>1493761</v>
      </c>
      <c r="E1378">
        <v>69</v>
      </c>
      <c r="F1378">
        <v>191198</v>
      </c>
      <c r="G1378">
        <v>57</v>
      </c>
      <c r="H1378">
        <v>174340</v>
      </c>
      <c r="I1378">
        <v>59</v>
      </c>
      <c r="J1378">
        <v>25372</v>
      </c>
      <c r="K1378">
        <v>87</v>
      </c>
      <c r="L1378">
        <v>954427</v>
      </c>
      <c r="M1378">
        <v>97</v>
      </c>
      <c r="N1378">
        <v>7276</v>
      </c>
      <c r="O1378">
        <v>45</v>
      </c>
      <c r="P1378" t="s">
        <v>23</v>
      </c>
      <c r="Q1378" t="str">
        <f>_xlfn.IFS(OR(MTA_Daily_Ridership[[#This Row],[Day Name]]="Saturday",MTA_Daily_Ridership[[#This Row],[Day Name]]="Sunday"),"Weekend",TRUE,"Weekday")</f>
        <v>Weekday</v>
      </c>
      <c r="R13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6341196</v>
      </c>
      <c r="S1378" s="9">
        <f>(MTA_Daily_Ridership[[#This Row],[Subways: % of Comparable Pre-Pandemic Day]]-100)/100</f>
        <v>-0.38</v>
      </c>
      <c r="T1378">
        <f>MTA_Daily_Ridership[[#This Row],[Subways: Total Estimated Ridership]]/MTA_Daily_Ridership[[#This Row],[Bridges and Tunnels: Total Traffic]]</f>
        <v>3.6616964943363923</v>
      </c>
    </row>
    <row r="1379" spans="1:20" x14ac:dyDescent="0.25">
      <c r="A1379" s="1">
        <v>44727</v>
      </c>
      <c r="B1379">
        <v>3526802</v>
      </c>
      <c r="C1379">
        <v>63</v>
      </c>
      <c r="D1379">
        <v>1478668</v>
      </c>
      <c r="E1379">
        <v>69</v>
      </c>
      <c r="F1379">
        <v>192593</v>
      </c>
      <c r="G1379">
        <v>58</v>
      </c>
      <c r="H1379">
        <v>169462</v>
      </c>
      <c r="I1379">
        <v>57</v>
      </c>
      <c r="J1379">
        <v>26904</v>
      </c>
      <c r="K1379">
        <v>92</v>
      </c>
      <c r="L1379">
        <v>965644</v>
      </c>
      <c r="M1379">
        <v>98</v>
      </c>
      <c r="N1379">
        <v>7153</v>
      </c>
      <c r="O1379">
        <v>44</v>
      </c>
      <c r="P1379" t="s">
        <v>21</v>
      </c>
      <c r="Q1379" t="str">
        <f>_xlfn.IFS(OR(MTA_Daily_Ridership[[#This Row],[Day Name]]="Saturday",MTA_Daily_Ridership[[#This Row],[Day Name]]="Sunday"),"Weekend",TRUE,"Weekday")</f>
        <v>Weekday</v>
      </c>
      <c r="R13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6367226</v>
      </c>
      <c r="S1379" s="9">
        <f>(MTA_Daily_Ridership[[#This Row],[Subways: % of Comparable Pre-Pandemic Day]]-100)/100</f>
        <v>-0.37</v>
      </c>
      <c r="T1379">
        <f>MTA_Daily_Ridership[[#This Row],[Subways: Total Estimated Ridership]]/MTA_Daily_Ridership[[#This Row],[Bridges and Tunnels: Total Traffic]]</f>
        <v>3.6522797221336227</v>
      </c>
    </row>
    <row r="1380" spans="1:20" x14ac:dyDescent="0.25">
      <c r="A1380" s="1">
        <v>44732</v>
      </c>
      <c r="B1380">
        <v>2460659</v>
      </c>
      <c r="C1380">
        <v>94</v>
      </c>
      <c r="D1380">
        <v>1077190</v>
      </c>
      <c r="E1380">
        <v>99</v>
      </c>
      <c r="F1380">
        <v>167670</v>
      </c>
      <c r="G1380">
        <v>170</v>
      </c>
      <c r="H1380">
        <v>138080</v>
      </c>
      <c r="I1380">
        <v>127</v>
      </c>
      <c r="J1380">
        <v>15440</v>
      </c>
      <c r="K1380">
        <v>85</v>
      </c>
      <c r="L1380">
        <v>942148</v>
      </c>
      <c r="M1380">
        <v>102</v>
      </c>
      <c r="N1380">
        <v>4009</v>
      </c>
      <c r="O1380">
        <v>103</v>
      </c>
      <c r="P1380" t="s">
        <v>25</v>
      </c>
      <c r="Q1380" t="str">
        <f>_xlfn.IFS(OR(MTA_Daily_Ridership[[#This Row],[Day Name]]="Saturday",MTA_Daily_Ridership[[#This Row],[Day Name]]="Sunday"),"Weekend",TRUE,"Weekday")</f>
        <v>Weekday</v>
      </c>
      <c r="R13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4805196</v>
      </c>
      <c r="S1380" s="9">
        <f>(MTA_Daily_Ridership[[#This Row],[Subways: % of Comparable Pre-Pandemic Day]]-100)/100</f>
        <v>-0.06</v>
      </c>
      <c r="T1380">
        <f>MTA_Daily_Ridership[[#This Row],[Subways: Total Estimated Ridership]]/MTA_Daily_Ridership[[#This Row],[Bridges and Tunnels: Total Traffic]]</f>
        <v>2.6117542042226911</v>
      </c>
    </row>
    <row r="1381" spans="1:20" x14ac:dyDescent="0.25">
      <c r="A1381" s="1">
        <v>44760</v>
      </c>
      <c r="B1381">
        <v>2720012</v>
      </c>
      <c r="C1381">
        <v>52</v>
      </c>
      <c r="D1381">
        <v>1209240</v>
      </c>
      <c r="E1381">
        <v>58</v>
      </c>
      <c r="F1381">
        <v>162178</v>
      </c>
      <c r="G1381">
        <v>51</v>
      </c>
      <c r="H1381">
        <v>132779</v>
      </c>
      <c r="I1381">
        <v>47</v>
      </c>
      <c r="J1381">
        <v>22670</v>
      </c>
      <c r="K1381">
        <v>80</v>
      </c>
      <c r="L1381">
        <v>877737</v>
      </c>
      <c r="M1381">
        <v>91</v>
      </c>
      <c r="N1381">
        <v>5543</v>
      </c>
      <c r="O1381">
        <v>40</v>
      </c>
      <c r="P1381" t="s">
        <v>25</v>
      </c>
      <c r="Q1381" t="str">
        <f>_xlfn.IFS(OR(MTA_Daily_Ridership[[#This Row],[Day Name]]="Saturday",MTA_Daily_Ridership[[#This Row],[Day Name]]="Sunday"),"Weekend",TRUE,"Weekday")</f>
        <v>Weekday</v>
      </c>
      <c r="R13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5130159</v>
      </c>
      <c r="S1381" s="9">
        <f>(MTA_Daily_Ridership[[#This Row],[Subways: % of Comparable Pre-Pandemic Day]]-100)/100</f>
        <v>-0.48</v>
      </c>
      <c r="T1381">
        <f>MTA_Daily_Ridership[[#This Row],[Subways: Total Estimated Ridership]]/MTA_Daily_Ridership[[#This Row],[Bridges and Tunnels: Total Traffic]]</f>
        <v>3.0988918092777222</v>
      </c>
    </row>
    <row r="1382" spans="1:20" x14ac:dyDescent="0.25">
      <c r="A1382" s="1">
        <v>44776</v>
      </c>
      <c r="B1382">
        <v>3124038</v>
      </c>
      <c r="C1382">
        <v>61</v>
      </c>
      <c r="D1382">
        <v>1367848</v>
      </c>
      <c r="E1382">
        <v>68</v>
      </c>
      <c r="F1382">
        <v>173751</v>
      </c>
      <c r="G1382">
        <v>56</v>
      </c>
      <c r="H1382">
        <v>158305</v>
      </c>
      <c r="I1382">
        <v>58</v>
      </c>
      <c r="J1382">
        <v>26785</v>
      </c>
      <c r="K1382">
        <v>96</v>
      </c>
      <c r="L1382">
        <v>947338</v>
      </c>
      <c r="M1382">
        <v>97</v>
      </c>
      <c r="N1382">
        <v>6170</v>
      </c>
      <c r="O1382">
        <v>46</v>
      </c>
      <c r="P1382" t="s">
        <v>21</v>
      </c>
      <c r="Q1382" t="str">
        <f>_xlfn.IFS(OR(MTA_Daily_Ridership[[#This Row],[Day Name]]="Saturday",MTA_Daily_Ridership[[#This Row],[Day Name]]="Sunday"),"Weekend",TRUE,"Weekday")</f>
        <v>Weekday</v>
      </c>
      <c r="R13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5804235</v>
      </c>
      <c r="S1382" s="9">
        <f>(MTA_Daily_Ridership[[#This Row],[Subways: % of Comparable Pre-Pandemic Day]]-100)/100</f>
        <v>-0.39</v>
      </c>
      <c r="T1382">
        <f>MTA_Daily_Ridership[[#This Row],[Subways: Total Estimated Ridership]]/MTA_Daily_Ridership[[#This Row],[Bridges and Tunnels: Total Traffic]]</f>
        <v>3.297701559527856</v>
      </c>
    </row>
    <row r="1383" spans="1:20" x14ac:dyDescent="0.25">
      <c r="A1383" s="1">
        <v>44795</v>
      </c>
      <c r="B1383">
        <v>2622885</v>
      </c>
      <c r="C1383">
        <v>51</v>
      </c>
      <c r="D1383">
        <v>1144254</v>
      </c>
      <c r="E1383">
        <v>57</v>
      </c>
      <c r="F1383">
        <v>160918</v>
      </c>
      <c r="G1383">
        <v>51</v>
      </c>
      <c r="H1383">
        <v>141482</v>
      </c>
      <c r="I1383">
        <v>52</v>
      </c>
      <c r="J1383">
        <v>21887</v>
      </c>
      <c r="K1383">
        <v>78</v>
      </c>
      <c r="L1383">
        <v>884589</v>
      </c>
      <c r="M1383">
        <v>91</v>
      </c>
      <c r="N1383">
        <v>5185</v>
      </c>
      <c r="O1383">
        <v>39</v>
      </c>
      <c r="P1383" t="s">
        <v>25</v>
      </c>
      <c r="Q1383" t="str">
        <f>_xlfn.IFS(OR(MTA_Daily_Ridership[[#This Row],[Day Name]]="Saturday",MTA_Daily_Ridership[[#This Row],[Day Name]]="Sunday"),"Weekend",TRUE,"Weekday")</f>
        <v>Weekday</v>
      </c>
      <c r="R13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4981200</v>
      </c>
      <c r="S1383" s="9">
        <f>(MTA_Daily_Ridership[[#This Row],[Subways: % of Comparable Pre-Pandemic Day]]-100)/100</f>
        <v>-0.49</v>
      </c>
      <c r="T1383">
        <f>MTA_Daily_Ridership[[#This Row],[Subways: Total Estimated Ridership]]/MTA_Daily_Ridership[[#This Row],[Bridges and Tunnels: Total Traffic]]</f>
        <v>2.9650888717811323</v>
      </c>
    </row>
    <row r="1384" spans="1:20" x14ac:dyDescent="0.25">
      <c r="A1384" s="1">
        <v>44805</v>
      </c>
      <c r="B1384">
        <v>3114667</v>
      </c>
      <c r="C1384">
        <v>54</v>
      </c>
      <c r="D1384">
        <v>1338287</v>
      </c>
      <c r="E1384">
        <v>58</v>
      </c>
      <c r="F1384">
        <v>186311</v>
      </c>
      <c r="G1384">
        <v>57</v>
      </c>
      <c r="H1384">
        <v>140082</v>
      </c>
      <c r="I1384">
        <v>49</v>
      </c>
      <c r="J1384">
        <v>25382</v>
      </c>
      <c r="K1384">
        <v>85</v>
      </c>
      <c r="L1384">
        <v>997846</v>
      </c>
      <c r="M1384">
        <v>105</v>
      </c>
      <c r="N1384">
        <v>6189</v>
      </c>
      <c r="O1384">
        <v>36</v>
      </c>
      <c r="P1384" t="s">
        <v>22</v>
      </c>
      <c r="Q1384" t="str">
        <f>_xlfn.IFS(OR(MTA_Daily_Ridership[[#This Row],[Day Name]]="Saturday",MTA_Daily_Ridership[[#This Row],[Day Name]]="Sunday"),"Weekend",TRUE,"Weekday")</f>
        <v>Weekday</v>
      </c>
      <c r="R13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5808764</v>
      </c>
      <c r="S1384" s="9">
        <f>(MTA_Daily_Ridership[[#This Row],[Subways: % of Comparable Pre-Pandemic Day]]-100)/100</f>
        <v>-0.46</v>
      </c>
      <c r="T1384">
        <f>MTA_Daily_Ridership[[#This Row],[Subways: Total Estimated Ridership]]/MTA_Daily_Ridership[[#This Row],[Bridges and Tunnels: Total Traffic]]</f>
        <v>3.1213904750833295</v>
      </c>
    </row>
    <row r="1385" spans="1:20" x14ac:dyDescent="0.25">
      <c r="A1385" s="1">
        <v>44806</v>
      </c>
      <c r="B1385">
        <v>2925306</v>
      </c>
      <c r="C1385">
        <v>51</v>
      </c>
      <c r="D1385">
        <v>1250956</v>
      </c>
      <c r="E1385">
        <v>54</v>
      </c>
      <c r="F1385">
        <v>185153</v>
      </c>
      <c r="G1385">
        <v>57</v>
      </c>
      <c r="H1385">
        <v>138009</v>
      </c>
      <c r="I1385">
        <v>48</v>
      </c>
      <c r="J1385">
        <v>24696</v>
      </c>
      <c r="K1385">
        <v>83</v>
      </c>
      <c r="L1385">
        <v>1006354</v>
      </c>
      <c r="M1385">
        <v>106</v>
      </c>
      <c r="N1385">
        <v>5307</v>
      </c>
      <c r="O1385">
        <v>31</v>
      </c>
      <c r="P1385" t="s">
        <v>24</v>
      </c>
      <c r="Q1385" t="str">
        <f>_xlfn.IFS(OR(MTA_Daily_Ridership[[#This Row],[Day Name]]="Saturday",MTA_Daily_Ridership[[#This Row],[Day Name]]="Sunday"),"Weekend",TRUE,"Weekday")</f>
        <v>Weekday</v>
      </c>
      <c r="R13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5535781</v>
      </c>
      <c r="S1385" s="9">
        <f>(MTA_Daily_Ridership[[#This Row],[Subways: % of Comparable Pre-Pandemic Day]]-100)/100</f>
        <v>-0.49</v>
      </c>
      <c r="T1385">
        <f>MTA_Daily_Ridership[[#This Row],[Subways: Total Estimated Ridership]]/MTA_Daily_Ridership[[#This Row],[Bridges and Tunnels: Total Traffic]]</f>
        <v>2.906835964282946</v>
      </c>
    </row>
    <row r="1386" spans="1:20" x14ac:dyDescent="0.25">
      <c r="A1386" s="1">
        <v>44810</v>
      </c>
      <c r="B1386">
        <v>3063503</v>
      </c>
      <c r="C1386">
        <v>53</v>
      </c>
      <c r="D1386">
        <v>1231759</v>
      </c>
      <c r="E1386">
        <v>53</v>
      </c>
      <c r="F1386">
        <v>190260</v>
      </c>
      <c r="G1386">
        <v>58</v>
      </c>
      <c r="H1386">
        <v>164255</v>
      </c>
      <c r="I1386">
        <v>57</v>
      </c>
      <c r="J1386">
        <v>24963</v>
      </c>
      <c r="K1386">
        <v>84</v>
      </c>
      <c r="L1386">
        <v>892569</v>
      </c>
      <c r="M1386">
        <v>94</v>
      </c>
      <c r="N1386">
        <v>6016</v>
      </c>
      <c r="O1386">
        <v>35</v>
      </c>
      <c r="P1386" t="s">
        <v>23</v>
      </c>
      <c r="Q1386" t="str">
        <f>_xlfn.IFS(OR(MTA_Daily_Ridership[[#This Row],[Day Name]]="Saturday",MTA_Daily_Ridership[[#This Row],[Day Name]]="Sunday"),"Weekend",TRUE,"Weekday")</f>
        <v>Weekday</v>
      </c>
      <c r="R13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5573325</v>
      </c>
      <c r="S1386" s="9">
        <f>(MTA_Daily_Ridership[[#This Row],[Subways: % of Comparable Pre-Pandemic Day]]-100)/100</f>
        <v>-0.47</v>
      </c>
      <c r="T1386">
        <f>MTA_Daily_Ridership[[#This Row],[Subways: Total Estimated Ridership]]/MTA_Daily_Ridership[[#This Row],[Bridges and Tunnels: Total Traffic]]</f>
        <v>3.4322310095914155</v>
      </c>
    </row>
    <row r="1387" spans="1:20" x14ac:dyDescent="0.25">
      <c r="A1387" s="1">
        <v>44818</v>
      </c>
      <c r="B1387">
        <v>3741978</v>
      </c>
      <c r="C1387">
        <v>65</v>
      </c>
      <c r="D1387">
        <v>1590666</v>
      </c>
      <c r="E1387">
        <v>68</v>
      </c>
      <c r="F1387">
        <v>202713</v>
      </c>
      <c r="G1387">
        <v>62</v>
      </c>
      <c r="H1387">
        <v>181619</v>
      </c>
      <c r="I1387">
        <v>63</v>
      </c>
      <c r="J1387">
        <v>28124</v>
      </c>
      <c r="K1387">
        <v>95</v>
      </c>
      <c r="L1387">
        <v>954907</v>
      </c>
      <c r="M1387">
        <v>100</v>
      </c>
      <c r="N1387">
        <v>7740</v>
      </c>
      <c r="O1387">
        <v>45</v>
      </c>
      <c r="P1387" t="s">
        <v>21</v>
      </c>
      <c r="Q1387" t="str">
        <f>_xlfn.IFS(OR(MTA_Daily_Ridership[[#This Row],[Day Name]]="Saturday",MTA_Daily_Ridership[[#This Row],[Day Name]]="Sunday"),"Weekend",TRUE,"Weekday")</f>
        <v>Weekday</v>
      </c>
      <c r="R13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6707747</v>
      </c>
      <c r="S1387" s="9">
        <f>(MTA_Daily_Ridership[[#This Row],[Subways: % of Comparable Pre-Pandemic Day]]-100)/100</f>
        <v>-0.35</v>
      </c>
      <c r="T1387">
        <f>MTA_Daily_Ridership[[#This Row],[Subways: Total Estimated Ridership]]/MTA_Daily_Ridership[[#This Row],[Bridges and Tunnels: Total Traffic]]</f>
        <v>3.9186831806657612</v>
      </c>
    </row>
    <row r="1388" spans="1:20" x14ac:dyDescent="0.25">
      <c r="A1388" s="1">
        <v>44819</v>
      </c>
      <c r="B1388">
        <v>3747731</v>
      </c>
      <c r="C1388">
        <v>65</v>
      </c>
      <c r="D1388">
        <v>1573907</v>
      </c>
      <c r="E1388">
        <v>68</v>
      </c>
      <c r="F1388">
        <v>197284</v>
      </c>
      <c r="G1388">
        <v>60</v>
      </c>
      <c r="H1388">
        <v>175672</v>
      </c>
      <c r="I1388">
        <v>61</v>
      </c>
      <c r="J1388">
        <v>27391</v>
      </c>
      <c r="K1388">
        <v>92</v>
      </c>
      <c r="L1388">
        <v>981703</v>
      </c>
      <c r="M1388">
        <v>103</v>
      </c>
      <c r="N1388">
        <v>7725</v>
      </c>
      <c r="O1388">
        <v>45</v>
      </c>
      <c r="P1388" t="s">
        <v>22</v>
      </c>
      <c r="Q1388" t="str">
        <f>_xlfn.IFS(OR(MTA_Daily_Ridership[[#This Row],[Day Name]]="Saturday",MTA_Daily_Ridership[[#This Row],[Day Name]]="Sunday"),"Weekend",TRUE,"Weekday")</f>
        <v>Weekday</v>
      </c>
      <c r="R13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6711413</v>
      </c>
      <c r="S1388" s="9">
        <f>(MTA_Daily_Ridership[[#This Row],[Subways: % of Comparable Pre-Pandemic Day]]-100)/100</f>
        <v>-0.35</v>
      </c>
      <c r="T1388">
        <f>MTA_Daily_Ridership[[#This Row],[Subways: Total Estimated Ridership]]/MTA_Daily_Ridership[[#This Row],[Bridges and Tunnels: Total Traffic]]</f>
        <v>3.8175812847673889</v>
      </c>
    </row>
    <row r="1389" spans="1:20" x14ac:dyDescent="0.25">
      <c r="A1389" s="1">
        <v>44830</v>
      </c>
      <c r="B1389">
        <v>2812853</v>
      </c>
      <c r="C1389">
        <v>49</v>
      </c>
      <c r="D1389">
        <v>1206954</v>
      </c>
      <c r="E1389">
        <v>52</v>
      </c>
      <c r="F1389">
        <v>177235</v>
      </c>
      <c r="G1389">
        <v>54</v>
      </c>
      <c r="H1389">
        <v>153930</v>
      </c>
      <c r="I1389">
        <v>53</v>
      </c>
      <c r="J1389">
        <v>21532</v>
      </c>
      <c r="K1389">
        <v>73</v>
      </c>
      <c r="L1389">
        <v>868980</v>
      </c>
      <c r="M1389">
        <v>91</v>
      </c>
      <c r="N1389">
        <v>5848</v>
      </c>
      <c r="O1389">
        <v>34</v>
      </c>
      <c r="P1389" t="s">
        <v>25</v>
      </c>
      <c r="Q1389" t="str">
        <f>_xlfn.IFS(OR(MTA_Daily_Ridership[[#This Row],[Day Name]]="Saturday",MTA_Daily_Ridership[[#This Row],[Day Name]]="Sunday"),"Weekend",TRUE,"Weekday")</f>
        <v>Weekday</v>
      </c>
      <c r="R13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5247332</v>
      </c>
      <c r="S1389" s="9">
        <f>(MTA_Daily_Ridership[[#This Row],[Subways: % of Comparable Pre-Pandemic Day]]-100)/100</f>
        <v>-0.51</v>
      </c>
      <c r="T1389">
        <f>MTA_Daily_Ridership[[#This Row],[Subways: Total Estimated Ridership]]/MTA_Daily_Ridership[[#This Row],[Bridges and Tunnels: Total Traffic]]</f>
        <v>3.2369594236921446</v>
      </c>
    </row>
    <row r="1390" spans="1:20" x14ac:dyDescent="0.25">
      <c r="A1390" s="1">
        <v>44831</v>
      </c>
      <c r="B1390">
        <v>3204114</v>
      </c>
      <c r="C1390">
        <v>56</v>
      </c>
      <c r="D1390">
        <v>1290217</v>
      </c>
      <c r="E1390">
        <v>56</v>
      </c>
      <c r="F1390">
        <v>192275</v>
      </c>
      <c r="G1390">
        <v>59</v>
      </c>
      <c r="H1390">
        <v>176941</v>
      </c>
      <c r="I1390">
        <v>61</v>
      </c>
      <c r="J1390">
        <v>24344</v>
      </c>
      <c r="K1390">
        <v>82</v>
      </c>
      <c r="L1390">
        <v>886658</v>
      </c>
      <c r="M1390">
        <v>93</v>
      </c>
      <c r="N1390">
        <v>6744</v>
      </c>
      <c r="O1390">
        <v>39</v>
      </c>
      <c r="P1390" t="s">
        <v>23</v>
      </c>
      <c r="Q1390" t="str">
        <f>_xlfn.IFS(OR(MTA_Daily_Ridership[[#This Row],[Day Name]]="Saturday",MTA_Daily_Ridership[[#This Row],[Day Name]]="Sunday"),"Weekend",TRUE,"Weekday")</f>
        <v>Weekday</v>
      </c>
      <c r="R13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5781293</v>
      </c>
      <c r="S1390" s="9">
        <f>(MTA_Daily_Ridership[[#This Row],[Subways: % of Comparable Pre-Pandemic Day]]-100)/100</f>
        <v>-0.44</v>
      </c>
      <c r="T1390">
        <f>MTA_Daily_Ridership[[#This Row],[Subways: Total Estimated Ridership]]/MTA_Daily_Ridership[[#This Row],[Bridges and Tunnels: Total Traffic]]</f>
        <v>3.6136977278725282</v>
      </c>
    </row>
    <row r="1391" spans="1:20" x14ac:dyDescent="0.25">
      <c r="A1391" s="1">
        <v>44835</v>
      </c>
      <c r="B1391">
        <v>2032983</v>
      </c>
      <c r="C1391">
        <v>61</v>
      </c>
      <c r="D1391">
        <v>758826</v>
      </c>
      <c r="E1391">
        <v>55</v>
      </c>
      <c r="F1391">
        <v>72081</v>
      </c>
      <c r="G1391">
        <v>64</v>
      </c>
      <c r="H1391">
        <v>80394</v>
      </c>
      <c r="I1391">
        <v>53</v>
      </c>
      <c r="J1391">
        <v>13718</v>
      </c>
      <c r="K1391">
        <v>78</v>
      </c>
      <c r="L1391">
        <v>820869</v>
      </c>
      <c r="M1391">
        <v>87</v>
      </c>
      <c r="N1391">
        <v>1855</v>
      </c>
      <c r="O1391">
        <v>41</v>
      </c>
      <c r="P1391" t="s">
        <v>26</v>
      </c>
      <c r="Q1391" t="str">
        <f>_xlfn.IFS(OR(MTA_Daily_Ridership[[#This Row],[Day Name]]="Saturday",MTA_Daily_Ridership[[#This Row],[Day Name]]="Sunday"),"Weekend",TRUE,"Weekday")</f>
        <v>Weekend</v>
      </c>
      <c r="R13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3780726</v>
      </c>
      <c r="S1391" s="9">
        <f>(MTA_Daily_Ridership[[#This Row],[Subways: % of Comparable Pre-Pandemic Day]]-100)/100</f>
        <v>-0.39</v>
      </c>
      <c r="T1391">
        <f>MTA_Daily_Ridership[[#This Row],[Subways: Total Estimated Ridership]]/MTA_Daily_Ridership[[#This Row],[Bridges and Tunnels: Total Traffic]]</f>
        <v>2.4766229447085952</v>
      </c>
    </row>
    <row r="1392" spans="1:20" x14ac:dyDescent="0.25">
      <c r="A1392" s="1">
        <v>44839</v>
      </c>
      <c r="B1392">
        <v>3077346</v>
      </c>
      <c r="C1392">
        <v>54</v>
      </c>
      <c r="D1392">
        <v>1206674</v>
      </c>
      <c r="E1392">
        <v>54</v>
      </c>
      <c r="F1392">
        <v>176091</v>
      </c>
      <c r="G1392">
        <v>56</v>
      </c>
      <c r="H1392">
        <v>158117</v>
      </c>
      <c r="I1392">
        <v>54</v>
      </c>
      <c r="J1392">
        <v>24305</v>
      </c>
      <c r="K1392">
        <v>82</v>
      </c>
      <c r="L1392">
        <v>816200</v>
      </c>
      <c r="M1392">
        <v>88</v>
      </c>
      <c r="N1392">
        <v>6012</v>
      </c>
      <c r="O1392">
        <v>34</v>
      </c>
      <c r="P1392" t="s">
        <v>21</v>
      </c>
      <c r="Q1392" t="str">
        <f>_xlfn.IFS(OR(MTA_Daily_Ridership[[#This Row],[Day Name]]="Saturday",MTA_Daily_Ridership[[#This Row],[Day Name]]="Sunday"),"Weekend",TRUE,"Weekday")</f>
        <v>Weekday</v>
      </c>
      <c r="R13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5464745</v>
      </c>
      <c r="S1392" s="9">
        <f>(MTA_Daily_Ridership[[#This Row],[Subways: % of Comparable Pre-Pandemic Day]]-100)/100</f>
        <v>-0.46</v>
      </c>
      <c r="T1392">
        <f>MTA_Daily_Ridership[[#This Row],[Subways: Total Estimated Ridership]]/MTA_Daily_Ridership[[#This Row],[Bridges and Tunnels: Total Traffic]]</f>
        <v>3.7703332516540065</v>
      </c>
    </row>
    <row r="1393" spans="1:20" x14ac:dyDescent="0.25">
      <c r="A1393" s="1">
        <v>44840</v>
      </c>
      <c r="B1393">
        <v>3848909</v>
      </c>
      <c r="C1393">
        <v>67</v>
      </c>
      <c r="D1393">
        <v>1554806</v>
      </c>
      <c r="E1393">
        <v>69</v>
      </c>
      <c r="F1393">
        <v>203783</v>
      </c>
      <c r="G1393">
        <v>65</v>
      </c>
      <c r="H1393">
        <v>182247</v>
      </c>
      <c r="I1393">
        <v>63</v>
      </c>
      <c r="J1393">
        <v>28527</v>
      </c>
      <c r="K1393">
        <v>96</v>
      </c>
      <c r="L1393">
        <v>981805</v>
      </c>
      <c r="M1393">
        <v>106</v>
      </c>
      <c r="N1393">
        <v>7907</v>
      </c>
      <c r="O1393">
        <v>44</v>
      </c>
      <c r="P1393" t="s">
        <v>22</v>
      </c>
      <c r="Q1393" t="str">
        <f>_xlfn.IFS(OR(MTA_Daily_Ridership[[#This Row],[Day Name]]="Saturday",MTA_Daily_Ridership[[#This Row],[Day Name]]="Sunday"),"Weekend",TRUE,"Weekday")</f>
        <v>Weekday</v>
      </c>
      <c r="R13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6807984</v>
      </c>
      <c r="S1393" s="9">
        <f>(MTA_Daily_Ridership[[#This Row],[Subways: % of Comparable Pre-Pandemic Day]]-100)/100</f>
        <v>-0.33</v>
      </c>
      <c r="T1393">
        <f>MTA_Daily_Ridership[[#This Row],[Subways: Total Estimated Ridership]]/MTA_Daily_Ridership[[#This Row],[Bridges and Tunnels: Total Traffic]]</f>
        <v>3.920237725413906</v>
      </c>
    </row>
    <row r="1394" spans="1:20" x14ac:dyDescent="0.25">
      <c r="A1394" s="1">
        <v>44843</v>
      </c>
      <c r="B1394">
        <v>1917721</v>
      </c>
      <c r="C1394">
        <v>78</v>
      </c>
      <c r="D1394">
        <v>691656</v>
      </c>
      <c r="E1394">
        <v>69</v>
      </c>
      <c r="F1394">
        <v>97984</v>
      </c>
      <c r="G1394">
        <v>108</v>
      </c>
      <c r="H1394">
        <v>88783</v>
      </c>
      <c r="I1394">
        <v>84</v>
      </c>
      <c r="J1394">
        <v>14776</v>
      </c>
      <c r="K1394">
        <v>80</v>
      </c>
      <c r="L1394">
        <v>911141</v>
      </c>
      <c r="M1394">
        <v>108</v>
      </c>
      <c r="N1394">
        <v>2200</v>
      </c>
      <c r="O1394">
        <v>58</v>
      </c>
      <c r="P1394" t="s">
        <v>27</v>
      </c>
      <c r="Q1394" t="str">
        <f>_xlfn.IFS(OR(MTA_Daily_Ridership[[#This Row],[Day Name]]="Saturday",MTA_Daily_Ridership[[#This Row],[Day Name]]="Sunday"),"Weekend",TRUE,"Weekday")</f>
        <v>Weekend</v>
      </c>
      <c r="R13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3724261</v>
      </c>
      <c r="S1394" s="9">
        <f>(MTA_Daily_Ridership[[#This Row],[Subways: % of Comparable Pre-Pandemic Day]]-100)/100</f>
        <v>-0.22</v>
      </c>
      <c r="T1394">
        <f>MTA_Daily_Ridership[[#This Row],[Subways: Total Estimated Ridership]]/MTA_Daily_Ridership[[#This Row],[Bridges and Tunnels: Total Traffic]]</f>
        <v>2.1047466857489674</v>
      </c>
    </row>
    <row r="1395" spans="1:20" x14ac:dyDescent="0.25">
      <c r="A1395" s="1">
        <v>44844</v>
      </c>
      <c r="B1395">
        <v>2556722</v>
      </c>
      <c r="C1395">
        <v>44</v>
      </c>
      <c r="D1395">
        <v>1034288</v>
      </c>
      <c r="E1395">
        <v>46</v>
      </c>
      <c r="F1395">
        <v>163310</v>
      </c>
      <c r="G1395">
        <v>52</v>
      </c>
      <c r="H1395">
        <v>152488</v>
      </c>
      <c r="I1395">
        <v>52</v>
      </c>
      <c r="J1395">
        <v>17806</v>
      </c>
      <c r="K1395">
        <v>60</v>
      </c>
      <c r="L1395">
        <v>845129</v>
      </c>
      <c r="M1395">
        <v>91</v>
      </c>
      <c r="N1395">
        <v>4220</v>
      </c>
      <c r="O1395">
        <v>24</v>
      </c>
      <c r="P1395" t="s">
        <v>25</v>
      </c>
      <c r="Q1395" t="str">
        <f>_xlfn.IFS(OR(MTA_Daily_Ridership[[#This Row],[Day Name]]="Saturday",MTA_Daily_Ridership[[#This Row],[Day Name]]="Sunday"),"Weekend",TRUE,"Weekday")</f>
        <v>Weekday</v>
      </c>
      <c r="R13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4773963</v>
      </c>
      <c r="S1395" s="9">
        <f>(MTA_Daily_Ridership[[#This Row],[Subways: % of Comparable Pre-Pandemic Day]]-100)/100</f>
        <v>-0.56000000000000005</v>
      </c>
      <c r="T1395">
        <f>MTA_Daily_Ridership[[#This Row],[Subways: Total Estimated Ridership]]/MTA_Daily_Ridership[[#This Row],[Bridges and Tunnels: Total Traffic]]</f>
        <v>3.0252446667905137</v>
      </c>
    </row>
    <row r="1396" spans="1:20" x14ac:dyDescent="0.25">
      <c r="A1396" s="1">
        <v>44845</v>
      </c>
      <c r="B1396">
        <v>3649405</v>
      </c>
      <c r="C1396">
        <v>63</v>
      </c>
      <c r="D1396">
        <v>1521587</v>
      </c>
      <c r="E1396">
        <v>68</v>
      </c>
      <c r="F1396">
        <v>203885</v>
      </c>
      <c r="G1396">
        <v>65</v>
      </c>
      <c r="H1396">
        <v>192887</v>
      </c>
      <c r="I1396">
        <v>66</v>
      </c>
      <c r="J1396">
        <v>26435</v>
      </c>
      <c r="K1396">
        <v>89</v>
      </c>
      <c r="L1396">
        <v>899509</v>
      </c>
      <c r="M1396">
        <v>97</v>
      </c>
      <c r="N1396">
        <v>7841</v>
      </c>
      <c r="O1396">
        <v>44</v>
      </c>
      <c r="P1396" t="s">
        <v>23</v>
      </c>
      <c r="Q1396" t="str">
        <f>_xlfn.IFS(OR(MTA_Daily_Ridership[[#This Row],[Day Name]]="Saturday",MTA_Daily_Ridership[[#This Row],[Day Name]]="Sunday"),"Weekend",TRUE,"Weekday")</f>
        <v>Weekday</v>
      </c>
      <c r="R13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6501549</v>
      </c>
      <c r="S1396" s="9">
        <f>(MTA_Daily_Ridership[[#This Row],[Subways: % of Comparable Pre-Pandemic Day]]-100)/100</f>
        <v>-0.37</v>
      </c>
      <c r="T1396">
        <f>MTA_Daily_Ridership[[#This Row],[Subways: Total Estimated Ridership]]/MTA_Daily_Ridership[[#This Row],[Bridges and Tunnels: Total Traffic]]</f>
        <v>4.0571078221563095</v>
      </c>
    </row>
    <row r="1397" spans="1:20" x14ac:dyDescent="0.25">
      <c r="A1397" s="1">
        <v>44846</v>
      </c>
      <c r="B1397">
        <v>3776129</v>
      </c>
      <c r="C1397">
        <v>66</v>
      </c>
      <c r="D1397">
        <v>1554226</v>
      </c>
      <c r="E1397">
        <v>69</v>
      </c>
      <c r="F1397">
        <v>203866</v>
      </c>
      <c r="G1397">
        <v>65</v>
      </c>
      <c r="H1397">
        <v>185488</v>
      </c>
      <c r="I1397">
        <v>64</v>
      </c>
      <c r="J1397">
        <v>28193</v>
      </c>
      <c r="K1397">
        <v>95</v>
      </c>
      <c r="L1397">
        <v>945786</v>
      </c>
      <c r="M1397">
        <v>102</v>
      </c>
      <c r="N1397">
        <v>7820</v>
      </c>
      <c r="O1397">
        <v>44</v>
      </c>
      <c r="P1397" t="s">
        <v>21</v>
      </c>
      <c r="Q1397" t="str">
        <f>_xlfn.IFS(OR(MTA_Daily_Ridership[[#This Row],[Day Name]]="Saturday",MTA_Daily_Ridership[[#This Row],[Day Name]]="Sunday"),"Weekend",TRUE,"Weekday")</f>
        <v>Weekday</v>
      </c>
      <c r="R13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6701508</v>
      </c>
      <c r="S1397" s="9">
        <f>(MTA_Daily_Ridership[[#This Row],[Subways: % of Comparable Pre-Pandemic Day]]-100)/100</f>
        <v>-0.34</v>
      </c>
      <c r="T1397">
        <f>MTA_Daily_Ridership[[#This Row],[Subways: Total Estimated Ridership]]/MTA_Daily_Ridership[[#This Row],[Bridges and Tunnels: Total Traffic]]</f>
        <v>3.9925828887295856</v>
      </c>
    </row>
    <row r="1398" spans="1:20" x14ac:dyDescent="0.25">
      <c r="A1398" s="1">
        <v>44850</v>
      </c>
      <c r="B1398">
        <v>1773903</v>
      </c>
      <c r="C1398">
        <v>72</v>
      </c>
      <c r="D1398">
        <v>705073</v>
      </c>
      <c r="E1398">
        <v>70</v>
      </c>
      <c r="F1398">
        <v>80395</v>
      </c>
      <c r="G1398">
        <v>88</v>
      </c>
      <c r="H1398">
        <v>85438</v>
      </c>
      <c r="I1398">
        <v>81</v>
      </c>
      <c r="J1398">
        <v>15338</v>
      </c>
      <c r="K1398">
        <v>84</v>
      </c>
      <c r="L1398">
        <v>898969</v>
      </c>
      <c r="M1398">
        <v>106</v>
      </c>
      <c r="N1398">
        <v>1385</v>
      </c>
      <c r="O1398">
        <v>37</v>
      </c>
      <c r="P1398" t="s">
        <v>27</v>
      </c>
      <c r="Q1398" t="str">
        <f>_xlfn.IFS(OR(MTA_Daily_Ridership[[#This Row],[Day Name]]="Saturday",MTA_Daily_Ridership[[#This Row],[Day Name]]="Sunday"),"Weekend",TRUE,"Weekday")</f>
        <v>Weekend</v>
      </c>
      <c r="R13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3560501</v>
      </c>
      <c r="S1398" s="9">
        <f>(MTA_Daily_Ridership[[#This Row],[Subways: % of Comparable Pre-Pandemic Day]]-100)/100</f>
        <v>-0.28000000000000003</v>
      </c>
      <c r="T1398">
        <f>MTA_Daily_Ridership[[#This Row],[Subways: Total Estimated Ridership]]/MTA_Daily_Ridership[[#This Row],[Bridges and Tunnels: Total Traffic]]</f>
        <v>1.9732638166610863</v>
      </c>
    </row>
    <row r="1399" spans="1:20" x14ac:dyDescent="0.25">
      <c r="A1399" s="1">
        <v>44853</v>
      </c>
      <c r="B1399">
        <v>3814404</v>
      </c>
      <c r="C1399">
        <v>66</v>
      </c>
      <c r="D1399">
        <v>1545140</v>
      </c>
      <c r="E1399">
        <v>69</v>
      </c>
      <c r="F1399">
        <v>202921</v>
      </c>
      <c r="G1399">
        <v>65</v>
      </c>
      <c r="H1399">
        <v>185202</v>
      </c>
      <c r="I1399">
        <v>64</v>
      </c>
      <c r="J1399">
        <v>28002</v>
      </c>
      <c r="K1399">
        <v>94</v>
      </c>
      <c r="L1399">
        <v>916246</v>
      </c>
      <c r="M1399">
        <v>99</v>
      </c>
      <c r="N1399">
        <v>7934</v>
      </c>
      <c r="O1399">
        <v>44</v>
      </c>
      <c r="P1399" t="s">
        <v>21</v>
      </c>
      <c r="Q1399" t="str">
        <f>_xlfn.IFS(OR(MTA_Daily_Ridership[[#This Row],[Day Name]]="Saturday",MTA_Daily_Ridership[[#This Row],[Day Name]]="Sunday"),"Weekend",TRUE,"Weekday")</f>
        <v>Weekday</v>
      </c>
      <c r="R13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6699849</v>
      </c>
      <c r="S1399" s="9">
        <f>(MTA_Daily_Ridership[[#This Row],[Subways: % of Comparable Pre-Pandemic Day]]-100)/100</f>
        <v>-0.34</v>
      </c>
      <c r="T1399">
        <f>MTA_Daily_Ridership[[#This Row],[Subways: Total Estimated Ridership]]/MTA_Daily_Ridership[[#This Row],[Bridges and Tunnels: Total Traffic]]</f>
        <v>4.1630784745581426</v>
      </c>
    </row>
    <row r="1400" spans="1:20" x14ac:dyDescent="0.25">
      <c r="A1400" s="1">
        <v>44854</v>
      </c>
      <c r="B1400">
        <v>3810901</v>
      </c>
      <c r="C1400">
        <v>66</v>
      </c>
      <c r="D1400">
        <v>1532692</v>
      </c>
      <c r="E1400">
        <v>68</v>
      </c>
      <c r="F1400">
        <v>201886</v>
      </c>
      <c r="G1400">
        <v>64</v>
      </c>
      <c r="H1400">
        <v>180234</v>
      </c>
      <c r="I1400">
        <v>62</v>
      </c>
      <c r="J1400">
        <v>27649</v>
      </c>
      <c r="K1400">
        <v>93</v>
      </c>
      <c r="L1400">
        <v>970479</v>
      </c>
      <c r="M1400">
        <v>105</v>
      </c>
      <c r="N1400">
        <v>7784</v>
      </c>
      <c r="O1400">
        <v>44</v>
      </c>
      <c r="P1400" t="s">
        <v>22</v>
      </c>
      <c r="Q1400" t="str">
        <f>_xlfn.IFS(OR(MTA_Daily_Ridership[[#This Row],[Day Name]]="Saturday",MTA_Daily_Ridership[[#This Row],[Day Name]]="Sunday"),"Weekend",TRUE,"Weekday")</f>
        <v>Weekday</v>
      </c>
      <c r="R14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6731625</v>
      </c>
      <c r="S1400" s="9">
        <f>(MTA_Daily_Ridership[[#This Row],[Subways: % of Comparable Pre-Pandemic Day]]-100)/100</f>
        <v>-0.34</v>
      </c>
      <c r="T1400">
        <f>MTA_Daily_Ridership[[#This Row],[Subways: Total Estimated Ridership]]/MTA_Daily_Ridership[[#This Row],[Bridges and Tunnels: Total Traffic]]</f>
        <v>3.9268247947662958</v>
      </c>
    </row>
    <row r="1401" spans="1:20" x14ac:dyDescent="0.25">
      <c r="A1401" s="1">
        <v>44860</v>
      </c>
      <c r="B1401">
        <v>3794534</v>
      </c>
      <c r="C1401">
        <v>66</v>
      </c>
      <c r="D1401">
        <v>1539557</v>
      </c>
      <c r="E1401">
        <v>68</v>
      </c>
      <c r="F1401">
        <v>201843</v>
      </c>
      <c r="G1401">
        <v>64</v>
      </c>
      <c r="H1401">
        <v>181254</v>
      </c>
      <c r="I1401">
        <v>62</v>
      </c>
      <c r="J1401">
        <v>27891</v>
      </c>
      <c r="K1401">
        <v>94</v>
      </c>
      <c r="L1401">
        <v>932571</v>
      </c>
      <c r="M1401">
        <v>100</v>
      </c>
      <c r="N1401">
        <v>7978</v>
      </c>
      <c r="O1401">
        <v>45</v>
      </c>
      <c r="P1401" t="s">
        <v>21</v>
      </c>
      <c r="Q1401" t="str">
        <f>_xlfn.IFS(OR(MTA_Daily_Ridership[[#This Row],[Day Name]]="Saturday",MTA_Daily_Ridership[[#This Row],[Day Name]]="Sunday"),"Weekend",TRUE,"Weekday")</f>
        <v>Weekday</v>
      </c>
      <c r="R14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6685628</v>
      </c>
      <c r="S1401" s="9">
        <f>(MTA_Daily_Ridership[[#This Row],[Subways: % of Comparable Pre-Pandemic Day]]-100)/100</f>
        <v>-0.34</v>
      </c>
      <c r="T1401">
        <f>MTA_Daily_Ridership[[#This Row],[Subways: Total Estimated Ridership]]/MTA_Daily_Ridership[[#This Row],[Bridges and Tunnels: Total Traffic]]</f>
        <v>4.0688955586223461</v>
      </c>
    </row>
    <row r="1402" spans="1:20" x14ac:dyDescent="0.25">
      <c r="A1402" s="1">
        <v>44861</v>
      </c>
      <c r="B1402">
        <v>3892985</v>
      </c>
      <c r="C1402">
        <v>68</v>
      </c>
      <c r="D1402">
        <v>1543031</v>
      </c>
      <c r="E1402">
        <v>68</v>
      </c>
      <c r="F1402">
        <v>196789</v>
      </c>
      <c r="G1402">
        <v>63</v>
      </c>
      <c r="H1402">
        <v>179032</v>
      </c>
      <c r="I1402">
        <v>62</v>
      </c>
      <c r="J1402">
        <v>28035</v>
      </c>
      <c r="K1402">
        <v>94</v>
      </c>
      <c r="L1402">
        <v>971657</v>
      </c>
      <c r="M1402">
        <v>105</v>
      </c>
      <c r="N1402">
        <v>7848</v>
      </c>
      <c r="O1402">
        <v>44</v>
      </c>
      <c r="P1402" t="s">
        <v>22</v>
      </c>
      <c r="Q1402" t="str">
        <f>_xlfn.IFS(OR(MTA_Daily_Ridership[[#This Row],[Day Name]]="Saturday",MTA_Daily_Ridership[[#This Row],[Day Name]]="Sunday"),"Weekend",TRUE,"Weekday")</f>
        <v>Weekday</v>
      </c>
      <c r="R14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6819377</v>
      </c>
      <c r="S1402" s="9">
        <f>(MTA_Daily_Ridership[[#This Row],[Subways: % of Comparable Pre-Pandemic Day]]-100)/100</f>
        <v>-0.32</v>
      </c>
      <c r="T1402">
        <f>MTA_Daily_Ridership[[#This Row],[Subways: Total Estimated Ridership]]/MTA_Daily_Ridership[[#This Row],[Bridges and Tunnels: Total Traffic]]</f>
        <v>4.0065424321545562</v>
      </c>
    </row>
    <row r="1403" spans="1:20" x14ac:dyDescent="0.25">
      <c r="A1403" s="1">
        <v>44864</v>
      </c>
      <c r="B1403">
        <v>1875953</v>
      </c>
      <c r="C1403">
        <v>76</v>
      </c>
      <c r="D1403">
        <v>711004</v>
      </c>
      <c r="E1403">
        <v>71</v>
      </c>
      <c r="F1403">
        <v>69358</v>
      </c>
      <c r="G1403">
        <v>76</v>
      </c>
      <c r="H1403">
        <v>80576</v>
      </c>
      <c r="I1403">
        <v>77</v>
      </c>
      <c r="J1403">
        <v>15324</v>
      </c>
      <c r="K1403">
        <v>83</v>
      </c>
      <c r="L1403">
        <v>903170</v>
      </c>
      <c r="M1403">
        <v>107</v>
      </c>
      <c r="N1403">
        <v>5</v>
      </c>
      <c r="O1403">
        <v>0</v>
      </c>
      <c r="P1403" t="s">
        <v>27</v>
      </c>
      <c r="Q1403" t="str">
        <f>_xlfn.IFS(OR(MTA_Daily_Ridership[[#This Row],[Day Name]]="Saturday",MTA_Daily_Ridership[[#This Row],[Day Name]]="Sunday"),"Weekend",TRUE,"Weekday")</f>
        <v>Weekend</v>
      </c>
      <c r="R14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3655390</v>
      </c>
      <c r="S1403" s="9">
        <f>(MTA_Daily_Ridership[[#This Row],[Subways: % of Comparable Pre-Pandemic Day]]-100)/100</f>
        <v>-0.24</v>
      </c>
      <c r="T1403">
        <f>MTA_Daily_Ridership[[#This Row],[Subways: Total Estimated Ridership]]/MTA_Daily_Ridership[[#This Row],[Bridges and Tunnels: Total Traffic]]</f>
        <v>2.0770762979284076</v>
      </c>
    </row>
    <row r="1404" spans="1:20" x14ac:dyDescent="0.25">
      <c r="A1404" s="1">
        <v>44866</v>
      </c>
      <c r="B1404">
        <v>3706707</v>
      </c>
      <c r="C1404">
        <v>66</v>
      </c>
      <c r="D1404">
        <v>1501329</v>
      </c>
      <c r="E1404">
        <v>69</v>
      </c>
      <c r="F1404">
        <v>196102</v>
      </c>
      <c r="G1404">
        <v>60</v>
      </c>
      <c r="H1404">
        <v>178425</v>
      </c>
      <c r="I1404">
        <v>62</v>
      </c>
      <c r="J1404">
        <v>26993</v>
      </c>
      <c r="K1404">
        <v>86</v>
      </c>
      <c r="L1404">
        <v>911552</v>
      </c>
      <c r="M1404">
        <v>97</v>
      </c>
      <c r="N1404">
        <v>7756</v>
      </c>
      <c r="O1404">
        <v>46</v>
      </c>
      <c r="P1404" t="s">
        <v>23</v>
      </c>
      <c r="Q1404" t="str">
        <f>_xlfn.IFS(OR(MTA_Daily_Ridership[[#This Row],[Day Name]]="Saturday",MTA_Daily_Ridership[[#This Row],[Day Name]]="Sunday"),"Weekend",TRUE,"Weekday")</f>
        <v>Weekday</v>
      </c>
      <c r="R14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6528864</v>
      </c>
      <c r="S1404" s="9">
        <f>(MTA_Daily_Ridership[[#This Row],[Subways: % of Comparable Pre-Pandemic Day]]-100)/100</f>
        <v>-0.34</v>
      </c>
      <c r="T1404">
        <f>MTA_Daily_Ridership[[#This Row],[Subways: Total Estimated Ridership]]/MTA_Daily_Ridership[[#This Row],[Bridges and Tunnels: Total Traffic]]</f>
        <v>4.0663692252334478</v>
      </c>
    </row>
    <row r="1405" spans="1:20" x14ac:dyDescent="0.25">
      <c r="A1405" s="1">
        <v>44867</v>
      </c>
      <c r="B1405">
        <v>3788123</v>
      </c>
      <c r="C1405">
        <v>67</v>
      </c>
      <c r="D1405">
        <v>1549724</v>
      </c>
      <c r="E1405">
        <v>71</v>
      </c>
      <c r="F1405">
        <v>198277</v>
      </c>
      <c r="G1405">
        <v>60</v>
      </c>
      <c r="H1405">
        <v>181158</v>
      </c>
      <c r="I1405">
        <v>63</v>
      </c>
      <c r="J1405">
        <v>28493</v>
      </c>
      <c r="K1405">
        <v>91</v>
      </c>
      <c r="L1405">
        <v>918835</v>
      </c>
      <c r="M1405">
        <v>97</v>
      </c>
      <c r="N1405">
        <v>7788</v>
      </c>
      <c r="O1405">
        <v>46</v>
      </c>
      <c r="P1405" t="s">
        <v>21</v>
      </c>
      <c r="Q1405" t="str">
        <f>_xlfn.IFS(OR(MTA_Daily_Ridership[[#This Row],[Day Name]]="Saturday",MTA_Daily_Ridership[[#This Row],[Day Name]]="Sunday"),"Weekend",TRUE,"Weekday")</f>
        <v>Weekday</v>
      </c>
      <c r="R14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6672398</v>
      </c>
      <c r="S1405" s="9">
        <f>(MTA_Daily_Ridership[[#This Row],[Subways: % of Comparable Pre-Pandemic Day]]-100)/100</f>
        <v>-0.33</v>
      </c>
      <c r="T1405">
        <f>MTA_Daily_Ridership[[#This Row],[Subways: Total Estimated Ridership]]/MTA_Daily_Ridership[[#This Row],[Bridges and Tunnels: Total Traffic]]</f>
        <v>4.122745650742516</v>
      </c>
    </row>
    <row r="1406" spans="1:20" x14ac:dyDescent="0.25">
      <c r="A1406" s="1">
        <v>44868</v>
      </c>
      <c r="B1406">
        <v>3802455</v>
      </c>
      <c r="C1406">
        <v>67</v>
      </c>
      <c r="D1406">
        <v>1521975</v>
      </c>
      <c r="E1406">
        <v>70</v>
      </c>
      <c r="F1406">
        <v>197940</v>
      </c>
      <c r="G1406">
        <v>60</v>
      </c>
      <c r="H1406">
        <v>178498</v>
      </c>
      <c r="I1406">
        <v>62</v>
      </c>
      <c r="J1406">
        <v>28364</v>
      </c>
      <c r="K1406">
        <v>91</v>
      </c>
      <c r="L1406">
        <v>941513</v>
      </c>
      <c r="M1406">
        <v>100</v>
      </c>
      <c r="N1406">
        <v>7676</v>
      </c>
      <c r="O1406">
        <v>45</v>
      </c>
      <c r="P1406" t="s">
        <v>22</v>
      </c>
      <c r="Q1406" t="str">
        <f>_xlfn.IFS(OR(MTA_Daily_Ridership[[#This Row],[Day Name]]="Saturday",MTA_Daily_Ridership[[#This Row],[Day Name]]="Sunday"),"Weekend",TRUE,"Weekday")</f>
        <v>Weekday</v>
      </c>
      <c r="R14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6678421</v>
      </c>
      <c r="S1406" s="9">
        <f>(MTA_Daily_Ridership[[#This Row],[Subways: % of Comparable Pre-Pandemic Day]]-100)/100</f>
        <v>-0.33</v>
      </c>
      <c r="T1406">
        <f>MTA_Daily_Ridership[[#This Row],[Subways: Total Estimated Ridership]]/MTA_Daily_Ridership[[#This Row],[Bridges and Tunnels: Total Traffic]]</f>
        <v>4.038664362573857</v>
      </c>
    </row>
    <row r="1407" spans="1:20" x14ac:dyDescent="0.25">
      <c r="A1407" s="1">
        <v>44870</v>
      </c>
      <c r="B1407">
        <v>2449943</v>
      </c>
      <c r="C1407">
        <v>78</v>
      </c>
      <c r="D1407">
        <v>918127</v>
      </c>
      <c r="E1407">
        <v>70</v>
      </c>
      <c r="F1407">
        <v>96845</v>
      </c>
      <c r="G1407">
        <v>84</v>
      </c>
      <c r="H1407">
        <v>110793</v>
      </c>
      <c r="I1407">
        <v>73</v>
      </c>
      <c r="J1407">
        <v>16790</v>
      </c>
      <c r="K1407">
        <v>99</v>
      </c>
      <c r="L1407">
        <v>940206</v>
      </c>
      <c r="M1407">
        <v>103</v>
      </c>
      <c r="N1407">
        <v>2628</v>
      </c>
      <c r="O1407">
        <v>76</v>
      </c>
      <c r="P1407" t="s">
        <v>26</v>
      </c>
      <c r="Q1407" t="str">
        <f>_xlfn.IFS(OR(MTA_Daily_Ridership[[#This Row],[Day Name]]="Saturday",MTA_Daily_Ridership[[#This Row],[Day Name]]="Sunday"),"Weekend",TRUE,"Weekday")</f>
        <v>Weekend</v>
      </c>
      <c r="R14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4535332</v>
      </c>
      <c r="S1407" s="9">
        <f>(MTA_Daily_Ridership[[#This Row],[Subways: % of Comparable Pre-Pandemic Day]]-100)/100</f>
        <v>-0.22</v>
      </c>
      <c r="T1407">
        <f>MTA_Daily_Ridership[[#This Row],[Subways: Total Estimated Ridership]]/MTA_Daily_Ridership[[#This Row],[Bridges and Tunnels: Total Traffic]]</f>
        <v>2.6057512928017901</v>
      </c>
    </row>
    <row r="1408" spans="1:20" x14ac:dyDescent="0.25">
      <c r="A1408" s="1">
        <v>44872</v>
      </c>
      <c r="B1408">
        <v>3456868</v>
      </c>
      <c r="C1408">
        <v>61</v>
      </c>
      <c r="D1408">
        <v>1478731</v>
      </c>
      <c r="E1408">
        <v>68</v>
      </c>
      <c r="F1408">
        <v>190295</v>
      </c>
      <c r="G1408">
        <v>58</v>
      </c>
      <c r="H1408">
        <v>168401</v>
      </c>
      <c r="I1408">
        <v>59</v>
      </c>
      <c r="J1408">
        <v>26193</v>
      </c>
      <c r="K1408">
        <v>84</v>
      </c>
      <c r="L1408">
        <v>901997</v>
      </c>
      <c r="M1408">
        <v>96</v>
      </c>
      <c r="N1408">
        <v>7365</v>
      </c>
      <c r="O1408">
        <v>43</v>
      </c>
      <c r="P1408" t="s">
        <v>25</v>
      </c>
      <c r="Q1408" t="str">
        <f>_xlfn.IFS(OR(MTA_Daily_Ridership[[#This Row],[Day Name]]="Saturday",MTA_Daily_Ridership[[#This Row],[Day Name]]="Sunday"),"Weekend",TRUE,"Weekday")</f>
        <v>Weekday</v>
      </c>
      <c r="R14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6229850</v>
      </c>
      <c r="S1408" s="9">
        <f>(MTA_Daily_Ridership[[#This Row],[Subways: % of Comparable Pre-Pandemic Day]]-100)/100</f>
        <v>-0.39</v>
      </c>
      <c r="T1408">
        <f>MTA_Daily_Ridership[[#This Row],[Subways: Total Estimated Ridership]]/MTA_Daily_Ridership[[#This Row],[Bridges and Tunnels: Total Traffic]]</f>
        <v>3.8324606401129939</v>
      </c>
    </row>
    <row r="1409" spans="1:20" x14ac:dyDescent="0.25">
      <c r="A1409" s="1">
        <v>44874</v>
      </c>
      <c r="B1409">
        <v>3772030</v>
      </c>
      <c r="C1409">
        <v>67</v>
      </c>
      <c r="D1409">
        <v>1517250</v>
      </c>
      <c r="E1409">
        <v>69</v>
      </c>
      <c r="F1409">
        <v>199030</v>
      </c>
      <c r="G1409">
        <v>61</v>
      </c>
      <c r="H1409">
        <v>180581</v>
      </c>
      <c r="I1409">
        <v>63</v>
      </c>
      <c r="J1409">
        <v>28589</v>
      </c>
      <c r="K1409">
        <v>92</v>
      </c>
      <c r="L1409">
        <v>921392</v>
      </c>
      <c r="M1409">
        <v>98</v>
      </c>
      <c r="N1409">
        <v>7722</v>
      </c>
      <c r="O1409">
        <v>45</v>
      </c>
      <c r="P1409" t="s">
        <v>21</v>
      </c>
      <c r="Q1409" t="str">
        <f>_xlfn.IFS(OR(MTA_Daily_Ridership[[#This Row],[Day Name]]="Saturday",MTA_Daily_Ridership[[#This Row],[Day Name]]="Sunday"),"Weekend",TRUE,"Weekday")</f>
        <v>Weekday</v>
      </c>
      <c r="R14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6626594</v>
      </c>
      <c r="S1409" s="9">
        <f>(MTA_Daily_Ridership[[#This Row],[Subways: % of Comparable Pre-Pandemic Day]]-100)/100</f>
        <v>-0.33</v>
      </c>
      <c r="T1409">
        <f>MTA_Daily_Ridership[[#This Row],[Subways: Total Estimated Ridership]]/MTA_Daily_Ridership[[#This Row],[Bridges and Tunnels: Total Traffic]]</f>
        <v>4.0938384531231007</v>
      </c>
    </row>
    <row r="1410" spans="1:20" x14ac:dyDescent="0.25">
      <c r="A1410" s="1">
        <v>44875</v>
      </c>
      <c r="B1410">
        <v>3802230</v>
      </c>
      <c r="C1410">
        <v>67</v>
      </c>
      <c r="D1410">
        <v>1516812</v>
      </c>
      <c r="E1410">
        <v>69</v>
      </c>
      <c r="F1410">
        <v>203722</v>
      </c>
      <c r="G1410">
        <v>62</v>
      </c>
      <c r="H1410">
        <v>180584</v>
      </c>
      <c r="I1410">
        <v>63</v>
      </c>
      <c r="J1410">
        <v>28385</v>
      </c>
      <c r="K1410">
        <v>91</v>
      </c>
      <c r="L1410">
        <v>976695</v>
      </c>
      <c r="M1410">
        <v>104</v>
      </c>
      <c r="N1410">
        <v>7749</v>
      </c>
      <c r="O1410">
        <v>46</v>
      </c>
      <c r="P1410" t="s">
        <v>22</v>
      </c>
      <c r="Q1410" t="str">
        <f>_xlfn.IFS(OR(MTA_Daily_Ridership[[#This Row],[Day Name]]="Saturday",MTA_Daily_Ridership[[#This Row],[Day Name]]="Sunday"),"Weekend",TRUE,"Weekday")</f>
        <v>Weekday</v>
      </c>
      <c r="R14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6716177</v>
      </c>
      <c r="S1410" s="9">
        <f>(MTA_Daily_Ridership[[#This Row],[Subways: % of Comparable Pre-Pandemic Day]]-100)/100</f>
        <v>-0.33</v>
      </c>
      <c r="T1410">
        <f>MTA_Daily_Ridership[[#This Row],[Subways: Total Estimated Ridership]]/MTA_Daily_Ridership[[#This Row],[Bridges and Tunnels: Total Traffic]]</f>
        <v>3.8929553238216639</v>
      </c>
    </row>
    <row r="1411" spans="1:20" x14ac:dyDescent="0.25">
      <c r="A1411" s="1">
        <v>44876</v>
      </c>
      <c r="B1411">
        <v>2994708</v>
      </c>
      <c r="C1411">
        <v>119</v>
      </c>
      <c r="D1411">
        <v>1077574</v>
      </c>
      <c r="E1411">
        <v>108</v>
      </c>
      <c r="F1411">
        <v>172756</v>
      </c>
      <c r="G1411">
        <v>183</v>
      </c>
      <c r="H1411">
        <v>154511</v>
      </c>
      <c r="I1411">
        <v>148</v>
      </c>
      <c r="J1411">
        <v>20634</v>
      </c>
      <c r="K1411">
        <v>110</v>
      </c>
      <c r="L1411">
        <v>870209</v>
      </c>
      <c r="M1411">
        <v>106</v>
      </c>
      <c r="N1411">
        <v>4558</v>
      </c>
      <c r="O1411">
        <v>149</v>
      </c>
      <c r="P1411" t="s">
        <v>24</v>
      </c>
      <c r="Q1411" t="str">
        <f>_xlfn.IFS(OR(MTA_Daily_Ridership[[#This Row],[Day Name]]="Saturday",MTA_Daily_Ridership[[#This Row],[Day Name]]="Sunday"),"Weekend",TRUE,"Weekday")</f>
        <v>Weekday</v>
      </c>
      <c r="R14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5294950</v>
      </c>
      <c r="S1411" s="9">
        <f>(MTA_Daily_Ridership[[#This Row],[Subways: % of Comparable Pre-Pandemic Day]]-100)/100</f>
        <v>0.19</v>
      </c>
      <c r="T1411">
        <f>MTA_Daily_Ridership[[#This Row],[Subways: Total Estimated Ridership]]/MTA_Daily_Ridership[[#This Row],[Bridges and Tunnels: Total Traffic]]</f>
        <v>3.4413663843973112</v>
      </c>
    </row>
    <row r="1412" spans="1:20" x14ac:dyDescent="0.25">
      <c r="A1412" s="1">
        <v>44877</v>
      </c>
      <c r="B1412">
        <v>2431419</v>
      </c>
      <c r="C1412">
        <v>77</v>
      </c>
      <c r="D1412">
        <v>893837</v>
      </c>
      <c r="E1412">
        <v>68</v>
      </c>
      <c r="F1412">
        <v>94911</v>
      </c>
      <c r="G1412">
        <v>82</v>
      </c>
      <c r="H1412">
        <v>106101</v>
      </c>
      <c r="I1412">
        <v>70</v>
      </c>
      <c r="J1412">
        <v>15153</v>
      </c>
      <c r="K1412">
        <v>89</v>
      </c>
      <c r="L1412">
        <v>889070</v>
      </c>
      <c r="M1412">
        <v>98</v>
      </c>
      <c r="N1412">
        <v>2262</v>
      </c>
      <c r="O1412">
        <v>65</v>
      </c>
      <c r="P1412" t="s">
        <v>26</v>
      </c>
      <c r="Q1412" t="str">
        <f>_xlfn.IFS(OR(MTA_Daily_Ridership[[#This Row],[Day Name]]="Saturday",MTA_Daily_Ridership[[#This Row],[Day Name]]="Sunday"),"Weekend",TRUE,"Weekday")</f>
        <v>Weekend</v>
      </c>
      <c r="R14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4432753</v>
      </c>
      <c r="S1412" s="9">
        <f>(MTA_Daily_Ridership[[#This Row],[Subways: % of Comparable Pre-Pandemic Day]]-100)/100</f>
        <v>-0.23</v>
      </c>
      <c r="T1412">
        <f>MTA_Daily_Ridership[[#This Row],[Subways: Total Estimated Ridership]]/MTA_Daily_Ridership[[#This Row],[Bridges and Tunnels: Total Traffic]]</f>
        <v>2.734789161708302</v>
      </c>
    </row>
    <row r="1413" spans="1:20" x14ac:dyDescent="0.25">
      <c r="A1413" s="1">
        <v>44880</v>
      </c>
      <c r="B1413">
        <v>3713627</v>
      </c>
      <c r="C1413">
        <v>66</v>
      </c>
      <c r="D1413">
        <v>1483782</v>
      </c>
      <c r="E1413">
        <v>68</v>
      </c>
      <c r="F1413">
        <v>196179</v>
      </c>
      <c r="G1413">
        <v>60</v>
      </c>
      <c r="H1413">
        <v>182790</v>
      </c>
      <c r="I1413">
        <v>64</v>
      </c>
      <c r="J1413">
        <v>28155</v>
      </c>
      <c r="K1413">
        <v>90</v>
      </c>
      <c r="L1413">
        <v>903257</v>
      </c>
      <c r="M1413">
        <v>96</v>
      </c>
      <c r="N1413">
        <v>7776</v>
      </c>
      <c r="O1413">
        <v>46</v>
      </c>
      <c r="P1413" t="s">
        <v>23</v>
      </c>
      <c r="Q1413" t="str">
        <f>_xlfn.IFS(OR(MTA_Daily_Ridership[[#This Row],[Day Name]]="Saturday",MTA_Daily_Ridership[[#This Row],[Day Name]]="Sunday"),"Weekend",TRUE,"Weekday")</f>
        <v>Weekday</v>
      </c>
      <c r="R14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6515566</v>
      </c>
      <c r="S1413" s="9">
        <f>(MTA_Daily_Ridership[[#This Row],[Subways: % of Comparable Pre-Pandemic Day]]-100)/100</f>
        <v>-0.34</v>
      </c>
      <c r="T1413">
        <f>MTA_Daily_Ridership[[#This Row],[Subways: Total Estimated Ridership]]/MTA_Daily_Ridership[[#This Row],[Bridges and Tunnels: Total Traffic]]</f>
        <v>4.1113736179182672</v>
      </c>
    </row>
    <row r="1414" spans="1:20" x14ac:dyDescent="0.25">
      <c r="A1414" s="1">
        <v>44881</v>
      </c>
      <c r="B1414">
        <v>3751773</v>
      </c>
      <c r="C1414">
        <v>67</v>
      </c>
      <c r="D1414">
        <v>1484607</v>
      </c>
      <c r="E1414">
        <v>68</v>
      </c>
      <c r="F1414">
        <v>194893</v>
      </c>
      <c r="G1414">
        <v>59</v>
      </c>
      <c r="H1414">
        <v>179233</v>
      </c>
      <c r="I1414">
        <v>63</v>
      </c>
      <c r="J1414">
        <v>28574</v>
      </c>
      <c r="K1414">
        <v>92</v>
      </c>
      <c r="L1414">
        <v>912685</v>
      </c>
      <c r="M1414">
        <v>97</v>
      </c>
      <c r="N1414">
        <v>7589</v>
      </c>
      <c r="O1414">
        <v>45</v>
      </c>
      <c r="P1414" t="s">
        <v>21</v>
      </c>
      <c r="Q1414" t="str">
        <f>_xlfn.IFS(OR(MTA_Daily_Ridership[[#This Row],[Day Name]]="Saturday",MTA_Daily_Ridership[[#This Row],[Day Name]]="Sunday"),"Weekend",TRUE,"Weekday")</f>
        <v>Weekday</v>
      </c>
      <c r="R14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6559354</v>
      </c>
      <c r="S1414" s="9">
        <f>(MTA_Daily_Ridership[[#This Row],[Subways: % of Comparable Pre-Pandemic Day]]-100)/100</f>
        <v>-0.33</v>
      </c>
      <c r="T1414">
        <f>MTA_Daily_Ridership[[#This Row],[Subways: Total Estimated Ridership]]/MTA_Daily_Ridership[[#This Row],[Bridges and Tunnels: Total Traffic]]</f>
        <v>4.1106986528758549</v>
      </c>
    </row>
    <row r="1415" spans="1:20" x14ac:dyDescent="0.25">
      <c r="A1415" s="1">
        <v>44882</v>
      </c>
      <c r="B1415">
        <v>3797815</v>
      </c>
      <c r="C1415">
        <v>67</v>
      </c>
      <c r="D1415">
        <v>1493119</v>
      </c>
      <c r="E1415">
        <v>68</v>
      </c>
      <c r="F1415">
        <v>193797</v>
      </c>
      <c r="G1415">
        <v>59</v>
      </c>
      <c r="H1415">
        <v>178147</v>
      </c>
      <c r="I1415">
        <v>62</v>
      </c>
      <c r="J1415">
        <v>28778</v>
      </c>
      <c r="K1415">
        <v>92</v>
      </c>
      <c r="L1415">
        <v>962670</v>
      </c>
      <c r="M1415">
        <v>102</v>
      </c>
      <c r="N1415">
        <v>7633</v>
      </c>
      <c r="O1415">
        <v>45</v>
      </c>
      <c r="P1415" t="s">
        <v>22</v>
      </c>
      <c r="Q1415" t="str">
        <f>_xlfn.IFS(OR(MTA_Daily_Ridership[[#This Row],[Day Name]]="Saturday",MTA_Daily_Ridership[[#This Row],[Day Name]]="Sunday"),"Weekend",TRUE,"Weekday")</f>
        <v>Weekday</v>
      </c>
      <c r="R14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6661959</v>
      </c>
      <c r="S1415" s="9">
        <f>(MTA_Daily_Ridership[[#This Row],[Subways: % of Comparable Pre-Pandemic Day]]-100)/100</f>
        <v>-0.33</v>
      </c>
      <c r="T1415">
        <f>MTA_Daily_Ridership[[#This Row],[Subways: Total Estimated Ridership]]/MTA_Daily_Ridership[[#This Row],[Bridges and Tunnels: Total Traffic]]</f>
        <v>3.9450850239438231</v>
      </c>
    </row>
    <row r="1416" spans="1:20" x14ac:dyDescent="0.25">
      <c r="A1416" s="1">
        <v>44889</v>
      </c>
      <c r="B1416">
        <v>1382266</v>
      </c>
      <c r="C1416">
        <v>55</v>
      </c>
      <c r="D1416">
        <v>515903</v>
      </c>
      <c r="E1416">
        <v>52</v>
      </c>
      <c r="F1416">
        <v>90771</v>
      </c>
      <c r="G1416">
        <v>96</v>
      </c>
      <c r="H1416">
        <v>90057</v>
      </c>
      <c r="I1416">
        <v>87</v>
      </c>
      <c r="J1416">
        <v>18369</v>
      </c>
      <c r="K1416">
        <v>98</v>
      </c>
      <c r="L1416">
        <v>859064</v>
      </c>
      <c r="M1416">
        <v>104</v>
      </c>
      <c r="N1416">
        <v>2006</v>
      </c>
      <c r="O1416">
        <v>65</v>
      </c>
      <c r="P1416" t="s">
        <v>22</v>
      </c>
      <c r="Q1416" t="str">
        <f>_xlfn.IFS(OR(MTA_Daily_Ridership[[#This Row],[Day Name]]="Saturday",MTA_Daily_Ridership[[#This Row],[Day Name]]="Sunday"),"Weekend",TRUE,"Weekday")</f>
        <v>Weekday</v>
      </c>
      <c r="R14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2958436</v>
      </c>
      <c r="S1416" s="9">
        <f>(MTA_Daily_Ridership[[#This Row],[Subways: % of Comparable Pre-Pandemic Day]]-100)/100</f>
        <v>-0.45</v>
      </c>
      <c r="T1416">
        <f>MTA_Daily_Ridership[[#This Row],[Subways: Total Estimated Ridership]]/MTA_Daily_Ridership[[#This Row],[Bridges and Tunnels: Total Traffic]]</f>
        <v>1.6090372777813993</v>
      </c>
    </row>
    <row r="1417" spans="1:20" x14ac:dyDescent="0.25">
      <c r="A1417" s="1">
        <v>44890</v>
      </c>
      <c r="B1417">
        <v>2058658</v>
      </c>
      <c r="C1417">
        <v>82</v>
      </c>
      <c r="D1417">
        <v>842892</v>
      </c>
      <c r="E1417">
        <v>85</v>
      </c>
      <c r="F1417">
        <v>163354</v>
      </c>
      <c r="G1417">
        <v>173</v>
      </c>
      <c r="H1417">
        <v>148368</v>
      </c>
      <c r="I1417">
        <v>143</v>
      </c>
      <c r="J1417">
        <v>12834</v>
      </c>
      <c r="K1417">
        <v>68</v>
      </c>
      <c r="L1417">
        <v>766290</v>
      </c>
      <c r="M1417">
        <v>93</v>
      </c>
      <c r="N1417">
        <v>3361</v>
      </c>
      <c r="O1417">
        <v>110</v>
      </c>
      <c r="P1417" t="s">
        <v>24</v>
      </c>
      <c r="Q1417" t="str">
        <f>_xlfn.IFS(OR(MTA_Daily_Ridership[[#This Row],[Day Name]]="Saturday",MTA_Daily_Ridership[[#This Row],[Day Name]]="Sunday"),"Weekend",TRUE,"Weekday")</f>
        <v>Weekday</v>
      </c>
      <c r="R14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3995757</v>
      </c>
      <c r="S1417" s="9">
        <f>(MTA_Daily_Ridership[[#This Row],[Subways: % of Comparable Pre-Pandemic Day]]-100)/100</f>
        <v>-0.18</v>
      </c>
      <c r="T1417">
        <f>MTA_Daily_Ridership[[#This Row],[Subways: Total Estimated Ridership]]/MTA_Daily_Ridership[[#This Row],[Bridges and Tunnels: Total Traffic]]</f>
        <v>2.6865259888553941</v>
      </c>
    </row>
    <row r="1418" spans="1:20" x14ac:dyDescent="0.25">
      <c r="A1418" s="1">
        <v>44892</v>
      </c>
      <c r="B1418">
        <v>1476228</v>
      </c>
      <c r="C1418">
        <v>59</v>
      </c>
      <c r="D1418">
        <v>562073</v>
      </c>
      <c r="E1418">
        <v>56</v>
      </c>
      <c r="F1418">
        <v>79973</v>
      </c>
      <c r="G1418">
        <v>85</v>
      </c>
      <c r="H1418">
        <v>76680</v>
      </c>
      <c r="I1418">
        <v>74</v>
      </c>
      <c r="J1418">
        <v>13063</v>
      </c>
      <c r="K1418">
        <v>69</v>
      </c>
      <c r="L1418">
        <v>814703</v>
      </c>
      <c r="M1418">
        <v>99</v>
      </c>
      <c r="N1418">
        <v>1408</v>
      </c>
      <c r="O1418">
        <v>46</v>
      </c>
      <c r="P1418" t="s">
        <v>27</v>
      </c>
      <c r="Q1418" t="str">
        <f>_xlfn.IFS(OR(MTA_Daily_Ridership[[#This Row],[Day Name]]="Saturday",MTA_Daily_Ridership[[#This Row],[Day Name]]="Sunday"),"Weekend",TRUE,"Weekday")</f>
        <v>Weekend</v>
      </c>
      <c r="R14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3024128</v>
      </c>
      <c r="S1418" s="9">
        <f>(MTA_Daily_Ridership[[#This Row],[Subways: % of Comparable Pre-Pandemic Day]]-100)/100</f>
        <v>-0.41</v>
      </c>
      <c r="T1418">
        <f>MTA_Daily_Ridership[[#This Row],[Subways: Total Estimated Ridership]]/MTA_Daily_Ridership[[#This Row],[Bridges and Tunnels: Total Traffic]]</f>
        <v>1.8119830171240316</v>
      </c>
    </row>
    <row r="1419" spans="1:20" x14ac:dyDescent="0.25">
      <c r="A1419" s="1">
        <v>44896</v>
      </c>
      <c r="B1419">
        <v>3770495</v>
      </c>
      <c r="C1419">
        <v>71</v>
      </c>
      <c r="D1419">
        <v>1459934</v>
      </c>
      <c r="E1419">
        <v>73</v>
      </c>
      <c r="F1419">
        <v>181825</v>
      </c>
      <c r="G1419">
        <v>58</v>
      </c>
      <c r="H1419">
        <v>166856</v>
      </c>
      <c r="I1419">
        <v>60</v>
      </c>
      <c r="J1419">
        <v>27018</v>
      </c>
      <c r="K1419">
        <v>93</v>
      </c>
      <c r="L1419">
        <v>931376</v>
      </c>
      <c r="M1419">
        <v>105</v>
      </c>
      <c r="N1419">
        <v>7538</v>
      </c>
      <c r="O1419">
        <v>48</v>
      </c>
      <c r="P1419" t="s">
        <v>22</v>
      </c>
      <c r="Q1419" t="str">
        <f>_xlfn.IFS(OR(MTA_Daily_Ridership[[#This Row],[Day Name]]="Saturday",MTA_Daily_Ridership[[#This Row],[Day Name]]="Sunday"),"Weekend",TRUE,"Weekday")</f>
        <v>Weekday</v>
      </c>
      <c r="R14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6545042</v>
      </c>
      <c r="S1419" s="9">
        <f>(MTA_Daily_Ridership[[#This Row],[Subways: % of Comparable Pre-Pandemic Day]]-100)/100</f>
        <v>-0.28999999999999998</v>
      </c>
      <c r="T1419">
        <f>MTA_Daily_Ridership[[#This Row],[Subways: Total Estimated Ridership]]/MTA_Daily_Ridership[[#This Row],[Bridges and Tunnels: Total Traffic]]</f>
        <v>4.0483059473295429</v>
      </c>
    </row>
    <row r="1420" spans="1:20" x14ac:dyDescent="0.25">
      <c r="A1420" s="1">
        <v>44897</v>
      </c>
      <c r="B1420">
        <v>3600504</v>
      </c>
      <c r="C1420">
        <v>67</v>
      </c>
      <c r="D1420">
        <v>1395642</v>
      </c>
      <c r="E1420">
        <v>70</v>
      </c>
      <c r="F1420">
        <v>172860</v>
      </c>
      <c r="G1420">
        <v>55</v>
      </c>
      <c r="H1420">
        <v>152746</v>
      </c>
      <c r="I1420">
        <v>55</v>
      </c>
      <c r="J1420">
        <v>27007</v>
      </c>
      <c r="K1420">
        <v>93</v>
      </c>
      <c r="L1420">
        <v>933219</v>
      </c>
      <c r="M1420">
        <v>105</v>
      </c>
      <c r="N1420">
        <v>6576</v>
      </c>
      <c r="O1420">
        <v>42</v>
      </c>
      <c r="P1420" t="s">
        <v>24</v>
      </c>
      <c r="Q1420" t="str">
        <f>_xlfn.IFS(OR(MTA_Daily_Ridership[[#This Row],[Day Name]]="Saturday",MTA_Daily_Ridership[[#This Row],[Day Name]]="Sunday"),"Weekend",TRUE,"Weekday")</f>
        <v>Weekday</v>
      </c>
      <c r="R14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6288554</v>
      </c>
      <c r="S1420" s="9">
        <f>(MTA_Daily_Ridership[[#This Row],[Subways: % of Comparable Pre-Pandemic Day]]-100)/100</f>
        <v>-0.33</v>
      </c>
      <c r="T1420">
        <f>MTA_Daily_Ridership[[#This Row],[Subways: Total Estimated Ridership]]/MTA_Daily_Ridership[[#This Row],[Bridges and Tunnels: Total Traffic]]</f>
        <v>3.8581554811893026</v>
      </c>
    </row>
    <row r="1421" spans="1:20" x14ac:dyDescent="0.25">
      <c r="A1421" s="1">
        <v>44899</v>
      </c>
      <c r="B1421">
        <v>1990479</v>
      </c>
      <c r="C1421">
        <v>78</v>
      </c>
      <c r="D1421">
        <v>681713</v>
      </c>
      <c r="E1421">
        <v>70</v>
      </c>
      <c r="F1421">
        <v>81381</v>
      </c>
      <c r="G1421">
        <v>76</v>
      </c>
      <c r="H1421">
        <v>80173</v>
      </c>
      <c r="I1421">
        <v>75</v>
      </c>
      <c r="J1421">
        <v>15763</v>
      </c>
      <c r="K1421">
        <v>88</v>
      </c>
      <c r="L1421">
        <v>804122</v>
      </c>
      <c r="M1421">
        <v>101</v>
      </c>
      <c r="N1421">
        <v>1266</v>
      </c>
      <c r="O1421">
        <v>37</v>
      </c>
      <c r="P1421" t="s">
        <v>27</v>
      </c>
      <c r="Q1421" t="str">
        <f>_xlfn.IFS(OR(MTA_Daily_Ridership[[#This Row],[Day Name]]="Saturday",MTA_Daily_Ridership[[#This Row],[Day Name]]="Sunday"),"Weekend",TRUE,"Weekday")</f>
        <v>Weekend</v>
      </c>
      <c r="R14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3654897</v>
      </c>
      <c r="S1421" s="9">
        <f>(MTA_Daily_Ridership[[#This Row],[Subways: % of Comparable Pre-Pandemic Day]]-100)/100</f>
        <v>-0.22</v>
      </c>
      <c r="T1421">
        <f>MTA_Daily_Ridership[[#This Row],[Subways: Total Estimated Ridership]]/MTA_Daily_Ridership[[#This Row],[Bridges and Tunnels: Total Traffic]]</f>
        <v>2.4753445372717073</v>
      </c>
    </row>
    <row r="1422" spans="1:20" x14ac:dyDescent="0.25">
      <c r="A1422" s="1">
        <v>44900</v>
      </c>
      <c r="B1422">
        <v>3481640</v>
      </c>
      <c r="C1422">
        <v>65</v>
      </c>
      <c r="D1422">
        <v>1429308</v>
      </c>
      <c r="E1422">
        <v>71</v>
      </c>
      <c r="F1422">
        <v>183238</v>
      </c>
      <c r="G1422">
        <v>58</v>
      </c>
      <c r="H1422">
        <v>164873</v>
      </c>
      <c r="I1422">
        <v>59</v>
      </c>
      <c r="J1422">
        <v>26409</v>
      </c>
      <c r="K1422">
        <v>91</v>
      </c>
      <c r="L1422">
        <v>873767</v>
      </c>
      <c r="M1422">
        <v>99</v>
      </c>
      <c r="N1422">
        <v>7013</v>
      </c>
      <c r="O1422">
        <v>45</v>
      </c>
      <c r="P1422" t="s">
        <v>25</v>
      </c>
      <c r="Q1422" t="str">
        <f>_xlfn.IFS(OR(MTA_Daily_Ridership[[#This Row],[Day Name]]="Saturday",MTA_Daily_Ridership[[#This Row],[Day Name]]="Sunday"),"Weekend",TRUE,"Weekday")</f>
        <v>Weekday</v>
      </c>
      <c r="R14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6166248</v>
      </c>
      <c r="S1422" s="9">
        <f>(MTA_Daily_Ridership[[#This Row],[Subways: % of Comparable Pre-Pandemic Day]]-100)/100</f>
        <v>-0.35</v>
      </c>
      <c r="T1422">
        <f>MTA_Daily_Ridership[[#This Row],[Subways: Total Estimated Ridership]]/MTA_Daily_Ridership[[#This Row],[Bridges and Tunnels: Total Traffic]]</f>
        <v>3.9846320586609472</v>
      </c>
    </row>
    <row r="1423" spans="1:20" x14ac:dyDescent="0.25">
      <c r="A1423" s="1">
        <v>44901</v>
      </c>
      <c r="B1423">
        <v>3753299</v>
      </c>
      <c r="C1423">
        <v>70</v>
      </c>
      <c r="D1423">
        <v>1414979</v>
      </c>
      <c r="E1423">
        <v>71</v>
      </c>
      <c r="F1423">
        <v>195892</v>
      </c>
      <c r="G1423">
        <v>62</v>
      </c>
      <c r="H1423">
        <v>178862</v>
      </c>
      <c r="I1423">
        <v>64</v>
      </c>
      <c r="J1423">
        <v>27305</v>
      </c>
      <c r="K1423">
        <v>94</v>
      </c>
      <c r="L1423">
        <v>878388</v>
      </c>
      <c r="M1423">
        <v>99</v>
      </c>
      <c r="N1423">
        <v>7447</v>
      </c>
      <c r="O1423">
        <v>48</v>
      </c>
      <c r="P1423" t="s">
        <v>23</v>
      </c>
      <c r="Q1423" t="str">
        <f>_xlfn.IFS(OR(MTA_Daily_Ridership[[#This Row],[Day Name]]="Saturday",MTA_Daily_Ridership[[#This Row],[Day Name]]="Sunday"),"Weekend",TRUE,"Weekday")</f>
        <v>Weekday</v>
      </c>
      <c r="R14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6456172</v>
      </c>
      <c r="S1423" s="9">
        <f>(MTA_Daily_Ridership[[#This Row],[Subways: % of Comparable Pre-Pandemic Day]]-100)/100</f>
        <v>-0.3</v>
      </c>
      <c r="T1423">
        <f>MTA_Daily_Ridership[[#This Row],[Subways: Total Estimated Ridership]]/MTA_Daily_Ridership[[#This Row],[Bridges and Tunnels: Total Traffic]]</f>
        <v>4.2729397487215213</v>
      </c>
    </row>
    <row r="1424" spans="1:20" x14ac:dyDescent="0.25">
      <c r="A1424" s="1">
        <v>44902</v>
      </c>
      <c r="B1424">
        <v>3835333</v>
      </c>
      <c r="C1424">
        <v>72</v>
      </c>
      <c r="D1424">
        <v>1442871</v>
      </c>
      <c r="E1424">
        <v>72</v>
      </c>
      <c r="F1424">
        <v>194436</v>
      </c>
      <c r="G1424">
        <v>62</v>
      </c>
      <c r="H1424">
        <v>178345</v>
      </c>
      <c r="I1424">
        <v>64</v>
      </c>
      <c r="J1424">
        <v>27941</v>
      </c>
      <c r="K1424">
        <v>96</v>
      </c>
      <c r="L1424">
        <v>899007</v>
      </c>
      <c r="M1424">
        <v>101</v>
      </c>
      <c r="N1424">
        <v>7526</v>
      </c>
      <c r="O1424">
        <v>48</v>
      </c>
      <c r="P1424" t="s">
        <v>21</v>
      </c>
      <c r="Q1424" t="str">
        <f>_xlfn.IFS(OR(MTA_Daily_Ridership[[#This Row],[Day Name]]="Saturday",MTA_Daily_Ridership[[#This Row],[Day Name]]="Sunday"),"Weekend",TRUE,"Weekday")</f>
        <v>Weekday</v>
      </c>
      <c r="R14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6585459</v>
      </c>
      <c r="S1424" s="9">
        <f>(MTA_Daily_Ridership[[#This Row],[Subways: % of Comparable Pre-Pandemic Day]]-100)/100</f>
        <v>-0.28000000000000003</v>
      </c>
      <c r="T1424">
        <f>MTA_Daily_Ridership[[#This Row],[Subways: Total Estimated Ridership]]/MTA_Daily_Ridership[[#This Row],[Bridges and Tunnels: Total Traffic]]</f>
        <v>4.2661881386907998</v>
      </c>
    </row>
    <row r="1425" spans="1:20" x14ac:dyDescent="0.25">
      <c r="A1425" s="1">
        <v>44903</v>
      </c>
      <c r="B1425">
        <v>3931499</v>
      </c>
      <c r="C1425">
        <v>74</v>
      </c>
      <c r="D1425">
        <v>1480877</v>
      </c>
      <c r="E1425">
        <v>74</v>
      </c>
      <c r="F1425">
        <v>192958</v>
      </c>
      <c r="G1425">
        <v>61</v>
      </c>
      <c r="H1425">
        <v>182314</v>
      </c>
      <c r="I1425">
        <v>65</v>
      </c>
      <c r="J1425">
        <v>28292</v>
      </c>
      <c r="K1425">
        <v>97</v>
      </c>
      <c r="L1425">
        <v>948091</v>
      </c>
      <c r="M1425">
        <v>107</v>
      </c>
      <c r="N1425">
        <v>7541</v>
      </c>
      <c r="O1425">
        <v>48</v>
      </c>
      <c r="P1425" t="s">
        <v>22</v>
      </c>
      <c r="Q1425" t="str">
        <f>_xlfn.IFS(OR(MTA_Daily_Ridership[[#This Row],[Day Name]]="Saturday",MTA_Daily_Ridership[[#This Row],[Day Name]]="Sunday"),"Weekend",TRUE,"Weekday")</f>
        <v>Weekday</v>
      </c>
      <c r="R14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6771572</v>
      </c>
      <c r="S1425" s="9">
        <f>(MTA_Daily_Ridership[[#This Row],[Subways: % of Comparable Pre-Pandemic Day]]-100)/100</f>
        <v>-0.26</v>
      </c>
      <c r="T1425">
        <f>MTA_Daily_Ridership[[#This Row],[Subways: Total Estimated Ridership]]/MTA_Daily_Ridership[[#This Row],[Bridges and Tunnels: Total Traffic]]</f>
        <v>4.1467527906076525</v>
      </c>
    </row>
    <row r="1426" spans="1:20" x14ac:dyDescent="0.25">
      <c r="A1426" s="1">
        <v>44904</v>
      </c>
      <c r="B1426">
        <v>3710928</v>
      </c>
      <c r="C1426">
        <v>69</v>
      </c>
      <c r="D1426">
        <v>1386473</v>
      </c>
      <c r="E1426">
        <v>69</v>
      </c>
      <c r="F1426">
        <v>185104</v>
      </c>
      <c r="G1426">
        <v>59</v>
      </c>
      <c r="H1426">
        <v>165147</v>
      </c>
      <c r="I1426">
        <v>59</v>
      </c>
      <c r="J1426">
        <v>26213</v>
      </c>
      <c r="K1426">
        <v>90</v>
      </c>
      <c r="L1426">
        <v>964167</v>
      </c>
      <c r="M1426">
        <v>109</v>
      </c>
      <c r="N1426">
        <v>6379</v>
      </c>
      <c r="O1426">
        <v>41</v>
      </c>
      <c r="P1426" t="s">
        <v>24</v>
      </c>
      <c r="Q1426" t="str">
        <f>_xlfn.IFS(OR(MTA_Daily_Ridership[[#This Row],[Day Name]]="Saturday",MTA_Daily_Ridership[[#This Row],[Day Name]]="Sunday"),"Weekend",TRUE,"Weekday")</f>
        <v>Weekday</v>
      </c>
      <c r="R14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6444411</v>
      </c>
      <c r="S1426" s="9">
        <f>(MTA_Daily_Ridership[[#This Row],[Subways: % of Comparable Pre-Pandemic Day]]-100)/100</f>
        <v>-0.31</v>
      </c>
      <c r="T1426">
        <f>MTA_Daily_Ridership[[#This Row],[Subways: Total Estimated Ridership]]/MTA_Daily_Ridership[[#This Row],[Bridges and Tunnels: Total Traffic]]</f>
        <v>3.8488436131914905</v>
      </c>
    </row>
    <row r="1427" spans="1:20" x14ac:dyDescent="0.25">
      <c r="A1427" s="1">
        <v>44905</v>
      </c>
      <c r="B1427">
        <v>2663493</v>
      </c>
      <c r="C1427">
        <v>80</v>
      </c>
      <c r="D1427">
        <v>869320</v>
      </c>
      <c r="E1427">
        <v>69</v>
      </c>
      <c r="F1427">
        <v>112142</v>
      </c>
      <c r="G1427">
        <v>88</v>
      </c>
      <c r="H1427">
        <v>119858</v>
      </c>
      <c r="I1427">
        <v>76</v>
      </c>
      <c r="J1427">
        <v>16232</v>
      </c>
      <c r="K1427">
        <v>94</v>
      </c>
      <c r="L1427">
        <v>900034</v>
      </c>
      <c r="M1427">
        <v>102</v>
      </c>
      <c r="N1427">
        <v>1873</v>
      </c>
      <c r="O1427">
        <v>38</v>
      </c>
      <c r="P1427" t="s">
        <v>26</v>
      </c>
      <c r="Q1427" t="str">
        <f>_xlfn.IFS(OR(MTA_Daily_Ridership[[#This Row],[Day Name]]="Saturday",MTA_Daily_Ridership[[#This Row],[Day Name]]="Sunday"),"Weekend",TRUE,"Weekday")</f>
        <v>Weekend</v>
      </c>
      <c r="R14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4682952</v>
      </c>
      <c r="S1427" s="9">
        <f>(MTA_Daily_Ridership[[#This Row],[Subways: % of Comparable Pre-Pandemic Day]]-100)/100</f>
        <v>-0.2</v>
      </c>
      <c r="T1427">
        <f>MTA_Daily_Ridership[[#This Row],[Subways: Total Estimated Ridership]]/MTA_Daily_Ridership[[#This Row],[Bridges and Tunnels: Total Traffic]]</f>
        <v>2.9593248699493575</v>
      </c>
    </row>
    <row r="1428" spans="1:20" x14ac:dyDescent="0.25">
      <c r="A1428" s="1">
        <v>44907</v>
      </c>
      <c r="B1428">
        <v>3466978</v>
      </c>
      <c r="C1428">
        <v>65</v>
      </c>
      <c r="D1428">
        <v>1384864</v>
      </c>
      <c r="E1428">
        <v>69</v>
      </c>
      <c r="F1428">
        <v>182973</v>
      </c>
      <c r="G1428">
        <v>58</v>
      </c>
      <c r="H1428">
        <v>163516</v>
      </c>
      <c r="I1428">
        <v>59</v>
      </c>
      <c r="J1428">
        <v>25771</v>
      </c>
      <c r="K1428">
        <v>88</v>
      </c>
      <c r="L1428">
        <v>876300</v>
      </c>
      <c r="M1428">
        <v>99</v>
      </c>
      <c r="N1428">
        <v>6838</v>
      </c>
      <c r="O1428">
        <v>44</v>
      </c>
      <c r="P1428" t="s">
        <v>25</v>
      </c>
      <c r="Q1428" t="str">
        <f>_xlfn.IFS(OR(MTA_Daily_Ridership[[#This Row],[Day Name]]="Saturday",MTA_Daily_Ridership[[#This Row],[Day Name]]="Sunday"),"Weekend",TRUE,"Weekday")</f>
        <v>Weekday</v>
      </c>
      <c r="R14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6107240</v>
      </c>
      <c r="S1428" s="9">
        <f>(MTA_Daily_Ridership[[#This Row],[Subways: % of Comparable Pre-Pandemic Day]]-100)/100</f>
        <v>-0.35</v>
      </c>
      <c r="T1428">
        <f>MTA_Daily_Ridership[[#This Row],[Subways: Total Estimated Ridership]]/MTA_Daily_Ridership[[#This Row],[Bridges and Tunnels: Total Traffic]]</f>
        <v>3.9563825174027158</v>
      </c>
    </row>
    <row r="1429" spans="1:20" x14ac:dyDescent="0.25">
      <c r="A1429" s="1">
        <v>44908</v>
      </c>
      <c r="B1429">
        <v>3763568</v>
      </c>
      <c r="C1429">
        <v>70</v>
      </c>
      <c r="D1429">
        <v>1437228</v>
      </c>
      <c r="E1429">
        <v>72</v>
      </c>
      <c r="F1429">
        <v>197613</v>
      </c>
      <c r="G1429">
        <v>63</v>
      </c>
      <c r="H1429">
        <v>183214</v>
      </c>
      <c r="I1429">
        <v>66</v>
      </c>
      <c r="J1429">
        <v>28234</v>
      </c>
      <c r="K1429">
        <v>97</v>
      </c>
      <c r="L1429">
        <v>908198</v>
      </c>
      <c r="M1429">
        <v>103</v>
      </c>
      <c r="N1429">
        <v>7570</v>
      </c>
      <c r="O1429">
        <v>49</v>
      </c>
      <c r="P1429" t="s">
        <v>23</v>
      </c>
      <c r="Q1429" t="str">
        <f>_xlfn.IFS(OR(MTA_Daily_Ridership[[#This Row],[Day Name]]="Saturday",MTA_Daily_Ridership[[#This Row],[Day Name]]="Sunday"),"Weekend",TRUE,"Weekday")</f>
        <v>Weekday</v>
      </c>
      <c r="R14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6525625</v>
      </c>
      <c r="S1429" s="9">
        <f>(MTA_Daily_Ridership[[#This Row],[Subways: % of Comparable Pre-Pandemic Day]]-100)/100</f>
        <v>-0.3</v>
      </c>
      <c r="T1429">
        <f>MTA_Daily_Ridership[[#This Row],[Subways: Total Estimated Ridership]]/MTA_Daily_Ridership[[#This Row],[Bridges and Tunnels: Total Traffic]]</f>
        <v>4.143995031920352</v>
      </c>
    </row>
    <row r="1430" spans="1:20" x14ac:dyDescent="0.25">
      <c r="A1430" s="1">
        <v>44909</v>
      </c>
      <c r="B1430">
        <v>3777173</v>
      </c>
      <c r="C1430">
        <v>71</v>
      </c>
      <c r="D1430">
        <v>1435020</v>
      </c>
      <c r="E1430">
        <v>72</v>
      </c>
      <c r="F1430">
        <v>196921</v>
      </c>
      <c r="G1430">
        <v>62</v>
      </c>
      <c r="H1430">
        <v>183484</v>
      </c>
      <c r="I1430">
        <v>66</v>
      </c>
      <c r="J1430">
        <v>29081</v>
      </c>
      <c r="K1430">
        <v>100</v>
      </c>
      <c r="L1430">
        <v>940858</v>
      </c>
      <c r="M1430">
        <v>106</v>
      </c>
      <c r="N1430">
        <v>7400</v>
      </c>
      <c r="O1430">
        <v>47</v>
      </c>
      <c r="P1430" t="s">
        <v>21</v>
      </c>
      <c r="Q1430" t="str">
        <f>_xlfn.IFS(OR(MTA_Daily_Ridership[[#This Row],[Day Name]]="Saturday",MTA_Daily_Ridership[[#This Row],[Day Name]]="Sunday"),"Weekend",TRUE,"Weekday")</f>
        <v>Weekday</v>
      </c>
      <c r="R14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6569937</v>
      </c>
      <c r="S1430" s="9">
        <f>(MTA_Daily_Ridership[[#This Row],[Subways: % of Comparable Pre-Pandemic Day]]-100)/100</f>
        <v>-0.28999999999999998</v>
      </c>
      <c r="T1430">
        <f>MTA_Daily_Ridership[[#This Row],[Subways: Total Estimated Ridership]]/MTA_Daily_Ridership[[#This Row],[Bridges and Tunnels: Total Traffic]]</f>
        <v>4.0146047543837646</v>
      </c>
    </row>
    <row r="1431" spans="1:20" x14ac:dyDescent="0.25">
      <c r="A1431" s="1">
        <v>44910</v>
      </c>
      <c r="B1431">
        <v>3726154</v>
      </c>
      <c r="C1431">
        <v>70</v>
      </c>
      <c r="D1431">
        <v>1363160</v>
      </c>
      <c r="E1431">
        <v>68</v>
      </c>
      <c r="F1431">
        <v>191261</v>
      </c>
      <c r="G1431">
        <v>61</v>
      </c>
      <c r="H1431">
        <v>173709</v>
      </c>
      <c r="I1431">
        <v>62</v>
      </c>
      <c r="J1431">
        <v>27034</v>
      </c>
      <c r="K1431">
        <v>93</v>
      </c>
      <c r="L1431">
        <v>931870</v>
      </c>
      <c r="M1431">
        <v>105</v>
      </c>
      <c r="N1431">
        <v>7001</v>
      </c>
      <c r="O1431">
        <v>45</v>
      </c>
      <c r="P1431" t="s">
        <v>22</v>
      </c>
      <c r="Q1431" t="str">
        <f>_xlfn.IFS(OR(MTA_Daily_Ridership[[#This Row],[Day Name]]="Saturday",MTA_Daily_Ridership[[#This Row],[Day Name]]="Sunday"),"Weekend",TRUE,"Weekday")</f>
        <v>Weekday</v>
      </c>
      <c r="R14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6420189</v>
      </c>
      <c r="S1431" s="9">
        <f>(MTA_Daily_Ridership[[#This Row],[Subways: % of Comparable Pre-Pandemic Day]]-100)/100</f>
        <v>-0.3</v>
      </c>
      <c r="T1431">
        <f>MTA_Daily_Ridership[[#This Row],[Subways: Total Estimated Ridership]]/MTA_Daily_Ridership[[#This Row],[Bridges and Tunnels: Total Traffic]]</f>
        <v>3.9985770547393948</v>
      </c>
    </row>
    <row r="1432" spans="1:20" x14ac:dyDescent="0.25">
      <c r="A1432" s="1">
        <v>44912</v>
      </c>
      <c r="B1432">
        <v>2577771</v>
      </c>
      <c r="C1432">
        <v>78</v>
      </c>
      <c r="D1432">
        <v>884283</v>
      </c>
      <c r="E1432">
        <v>70</v>
      </c>
      <c r="F1432">
        <v>114272</v>
      </c>
      <c r="G1432">
        <v>89</v>
      </c>
      <c r="H1432">
        <v>123286</v>
      </c>
      <c r="I1432">
        <v>78</v>
      </c>
      <c r="J1432">
        <v>16788</v>
      </c>
      <c r="K1432">
        <v>97</v>
      </c>
      <c r="L1432">
        <v>933667</v>
      </c>
      <c r="M1432">
        <v>106</v>
      </c>
      <c r="N1432">
        <v>2071</v>
      </c>
      <c r="O1432">
        <v>42</v>
      </c>
      <c r="P1432" t="s">
        <v>26</v>
      </c>
      <c r="Q1432" t="str">
        <f>_xlfn.IFS(OR(MTA_Daily_Ridership[[#This Row],[Day Name]]="Saturday",MTA_Daily_Ridership[[#This Row],[Day Name]]="Sunday"),"Weekend",TRUE,"Weekday")</f>
        <v>Weekend</v>
      </c>
      <c r="R14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4652138</v>
      </c>
      <c r="S1432" s="9">
        <f>(MTA_Daily_Ridership[[#This Row],[Subways: % of Comparable Pre-Pandemic Day]]-100)/100</f>
        <v>-0.22</v>
      </c>
      <c r="T1432">
        <f>MTA_Daily_Ridership[[#This Row],[Subways: Total Estimated Ridership]]/MTA_Daily_Ridership[[#This Row],[Bridges and Tunnels: Total Traffic]]</f>
        <v>2.7609104745053643</v>
      </c>
    </row>
    <row r="1433" spans="1:20" x14ac:dyDescent="0.25">
      <c r="A1433" s="1">
        <v>44913</v>
      </c>
      <c r="B1433">
        <v>1967199</v>
      </c>
      <c r="C1433">
        <v>77</v>
      </c>
      <c r="D1433">
        <v>668994</v>
      </c>
      <c r="E1433">
        <v>68</v>
      </c>
      <c r="F1433">
        <v>87146</v>
      </c>
      <c r="G1433">
        <v>82</v>
      </c>
      <c r="H1433">
        <v>87425</v>
      </c>
      <c r="I1433">
        <v>81</v>
      </c>
      <c r="J1433">
        <v>16036</v>
      </c>
      <c r="K1433">
        <v>90</v>
      </c>
      <c r="L1433">
        <v>842911</v>
      </c>
      <c r="M1433">
        <v>106</v>
      </c>
      <c r="N1433">
        <v>1487</v>
      </c>
      <c r="O1433">
        <v>44</v>
      </c>
      <c r="P1433" t="s">
        <v>27</v>
      </c>
      <c r="Q1433" t="str">
        <f>_xlfn.IFS(OR(MTA_Daily_Ridership[[#This Row],[Day Name]]="Saturday",MTA_Daily_Ridership[[#This Row],[Day Name]]="Sunday"),"Weekend",TRUE,"Weekday")</f>
        <v>Weekend</v>
      </c>
      <c r="R14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3671198</v>
      </c>
      <c r="S1433" s="9">
        <f>(MTA_Daily_Ridership[[#This Row],[Subways: % of Comparable Pre-Pandemic Day]]-100)/100</f>
        <v>-0.23</v>
      </c>
      <c r="T1433">
        <f>MTA_Daily_Ridership[[#This Row],[Subways: Total Estimated Ridership]]/MTA_Daily_Ridership[[#This Row],[Bridges and Tunnels: Total Traffic]]</f>
        <v>2.3338157883809796</v>
      </c>
    </row>
    <row r="1434" spans="1:20" x14ac:dyDescent="0.25">
      <c r="A1434" s="1">
        <v>44914</v>
      </c>
      <c r="B1434">
        <v>3381411</v>
      </c>
      <c r="C1434">
        <v>63</v>
      </c>
      <c r="D1434">
        <v>1352455</v>
      </c>
      <c r="E1434">
        <v>68</v>
      </c>
      <c r="F1434">
        <v>178278</v>
      </c>
      <c r="G1434">
        <v>56</v>
      </c>
      <c r="H1434">
        <v>159383</v>
      </c>
      <c r="I1434">
        <v>57</v>
      </c>
      <c r="J1434">
        <v>25529</v>
      </c>
      <c r="K1434">
        <v>88</v>
      </c>
      <c r="L1434">
        <v>886717</v>
      </c>
      <c r="M1434">
        <v>100</v>
      </c>
      <c r="N1434">
        <v>6591</v>
      </c>
      <c r="O1434">
        <v>42</v>
      </c>
      <c r="P1434" t="s">
        <v>25</v>
      </c>
      <c r="Q1434" t="str">
        <f>_xlfn.IFS(OR(MTA_Daily_Ridership[[#This Row],[Day Name]]="Saturday",MTA_Daily_Ridership[[#This Row],[Day Name]]="Sunday"),"Weekend",TRUE,"Weekday")</f>
        <v>Weekday</v>
      </c>
      <c r="R14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5990364</v>
      </c>
      <c r="S1434" s="9">
        <f>(MTA_Daily_Ridership[[#This Row],[Subways: % of Comparable Pre-Pandemic Day]]-100)/100</f>
        <v>-0.37</v>
      </c>
      <c r="T1434">
        <f>MTA_Daily_Ridership[[#This Row],[Subways: Total Estimated Ridership]]/MTA_Daily_Ridership[[#This Row],[Bridges and Tunnels: Total Traffic]]</f>
        <v>3.8134049533278374</v>
      </c>
    </row>
    <row r="1435" spans="1:20" x14ac:dyDescent="0.25">
      <c r="A1435" s="1">
        <v>44915</v>
      </c>
      <c r="B1435">
        <v>3586084</v>
      </c>
      <c r="C1435">
        <v>67</v>
      </c>
      <c r="D1435">
        <v>1398728</v>
      </c>
      <c r="E1435">
        <v>70</v>
      </c>
      <c r="F1435">
        <v>191991</v>
      </c>
      <c r="G1435">
        <v>61</v>
      </c>
      <c r="H1435">
        <v>173346</v>
      </c>
      <c r="I1435">
        <v>62</v>
      </c>
      <c r="J1435">
        <v>27148</v>
      </c>
      <c r="K1435">
        <v>93</v>
      </c>
      <c r="L1435">
        <v>923333</v>
      </c>
      <c r="M1435">
        <v>104</v>
      </c>
      <c r="N1435">
        <v>7046</v>
      </c>
      <c r="O1435">
        <v>45</v>
      </c>
      <c r="P1435" t="s">
        <v>23</v>
      </c>
      <c r="Q1435" t="str">
        <f>_xlfn.IFS(OR(MTA_Daily_Ridership[[#This Row],[Day Name]]="Saturday",MTA_Daily_Ridership[[#This Row],[Day Name]]="Sunday"),"Weekend",TRUE,"Weekday")</f>
        <v>Weekday</v>
      </c>
      <c r="R14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6307676</v>
      </c>
      <c r="S1435" s="9">
        <f>(MTA_Daily_Ridership[[#This Row],[Subways: % of Comparable Pre-Pandemic Day]]-100)/100</f>
        <v>-0.33</v>
      </c>
      <c r="T1435">
        <f>MTA_Daily_Ridership[[#This Row],[Subways: Total Estimated Ridership]]/MTA_Daily_Ridership[[#This Row],[Bridges and Tunnels: Total Traffic]]</f>
        <v>3.8838468894754112</v>
      </c>
    </row>
    <row r="1436" spans="1:20" x14ac:dyDescent="0.25">
      <c r="A1436" s="1">
        <v>44916</v>
      </c>
      <c r="B1436">
        <v>3563236</v>
      </c>
      <c r="C1436">
        <v>67</v>
      </c>
      <c r="D1436">
        <v>1393290</v>
      </c>
      <c r="E1436">
        <v>70</v>
      </c>
      <c r="F1436">
        <v>191684</v>
      </c>
      <c r="G1436">
        <v>61</v>
      </c>
      <c r="H1436">
        <v>168379</v>
      </c>
      <c r="I1436">
        <v>60</v>
      </c>
      <c r="J1436">
        <v>28480</v>
      </c>
      <c r="K1436">
        <v>98</v>
      </c>
      <c r="L1436">
        <v>953676</v>
      </c>
      <c r="M1436">
        <v>108</v>
      </c>
      <c r="N1436">
        <v>6993</v>
      </c>
      <c r="O1436">
        <v>45</v>
      </c>
      <c r="P1436" t="s">
        <v>21</v>
      </c>
      <c r="Q1436" t="str">
        <f>_xlfn.IFS(OR(MTA_Daily_Ridership[[#This Row],[Day Name]]="Saturday",MTA_Daily_Ridership[[#This Row],[Day Name]]="Sunday"),"Weekend",TRUE,"Weekday")</f>
        <v>Weekday</v>
      </c>
      <c r="R14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6305738</v>
      </c>
      <c r="S1436" s="9">
        <f>(MTA_Daily_Ridership[[#This Row],[Subways: % of Comparable Pre-Pandemic Day]]-100)/100</f>
        <v>-0.33</v>
      </c>
      <c r="T1436">
        <f>MTA_Daily_Ridership[[#This Row],[Subways: Total Estimated Ridership]]/MTA_Daily_Ridership[[#This Row],[Bridges and Tunnels: Total Traffic]]</f>
        <v>3.7363171559313644</v>
      </c>
    </row>
    <row r="1437" spans="1:20" x14ac:dyDescent="0.25">
      <c r="A1437" s="1">
        <v>44918</v>
      </c>
      <c r="B1437">
        <v>2738016</v>
      </c>
      <c r="C1437">
        <v>51</v>
      </c>
      <c r="D1437">
        <v>1057686</v>
      </c>
      <c r="E1437">
        <v>53</v>
      </c>
      <c r="F1437">
        <v>163716</v>
      </c>
      <c r="G1437">
        <v>52</v>
      </c>
      <c r="H1437">
        <v>138857</v>
      </c>
      <c r="I1437">
        <v>50</v>
      </c>
      <c r="J1437">
        <v>20359</v>
      </c>
      <c r="K1437">
        <v>70</v>
      </c>
      <c r="L1437">
        <v>812831</v>
      </c>
      <c r="M1437">
        <v>92</v>
      </c>
      <c r="N1437">
        <v>4523</v>
      </c>
      <c r="O1437">
        <v>29</v>
      </c>
      <c r="P1437" t="s">
        <v>24</v>
      </c>
      <c r="Q1437" t="str">
        <f>_xlfn.IFS(OR(MTA_Daily_Ridership[[#This Row],[Day Name]]="Saturday",MTA_Daily_Ridership[[#This Row],[Day Name]]="Sunday"),"Weekend",TRUE,"Weekday")</f>
        <v>Weekday</v>
      </c>
      <c r="R14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4935988</v>
      </c>
      <c r="S1437" s="9">
        <f>(MTA_Daily_Ridership[[#This Row],[Subways: % of Comparable Pre-Pandemic Day]]-100)/100</f>
        <v>-0.49</v>
      </c>
      <c r="T1437">
        <f>MTA_Daily_Ridership[[#This Row],[Subways: Total Estimated Ridership]]/MTA_Daily_Ridership[[#This Row],[Bridges and Tunnels: Total Traffic]]</f>
        <v>3.3684935736949009</v>
      </c>
    </row>
    <row r="1438" spans="1:20" x14ac:dyDescent="0.25">
      <c r="A1438" s="1">
        <v>44919</v>
      </c>
      <c r="B1438">
        <v>1411469</v>
      </c>
      <c r="C1438">
        <v>43</v>
      </c>
      <c r="D1438">
        <v>497129</v>
      </c>
      <c r="E1438">
        <v>39</v>
      </c>
      <c r="F1438">
        <v>61701</v>
      </c>
      <c r="G1438">
        <v>48</v>
      </c>
      <c r="H1438">
        <v>60373</v>
      </c>
      <c r="I1438">
        <v>38</v>
      </c>
      <c r="J1438">
        <v>12759</v>
      </c>
      <c r="K1438">
        <v>74</v>
      </c>
      <c r="L1438">
        <v>746316</v>
      </c>
      <c r="M1438">
        <v>84</v>
      </c>
      <c r="N1438">
        <v>1304</v>
      </c>
      <c r="O1438">
        <v>26</v>
      </c>
      <c r="P1438" t="s">
        <v>26</v>
      </c>
      <c r="Q1438" t="str">
        <f>_xlfn.IFS(OR(MTA_Daily_Ridership[[#This Row],[Day Name]]="Saturday",MTA_Daily_Ridership[[#This Row],[Day Name]]="Sunday"),"Weekend",TRUE,"Weekday")</f>
        <v>Weekend</v>
      </c>
      <c r="R14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2791051</v>
      </c>
      <c r="S1438" s="9">
        <f>(MTA_Daily_Ridership[[#This Row],[Subways: % of Comparable Pre-Pandemic Day]]-100)/100</f>
        <v>-0.56999999999999995</v>
      </c>
      <c r="T1438">
        <f>MTA_Daily_Ridership[[#This Row],[Subways: Total Estimated Ridership]]/MTA_Daily_Ridership[[#This Row],[Bridges and Tunnels: Total Traffic]]</f>
        <v>1.8912484791964799</v>
      </c>
    </row>
    <row r="1439" spans="1:20" x14ac:dyDescent="0.25">
      <c r="A1439" s="1">
        <v>44920</v>
      </c>
      <c r="B1439">
        <v>1008452</v>
      </c>
      <c r="C1439">
        <v>40</v>
      </c>
      <c r="D1439">
        <v>321245</v>
      </c>
      <c r="E1439">
        <v>33</v>
      </c>
      <c r="F1439">
        <v>51896</v>
      </c>
      <c r="G1439">
        <v>49</v>
      </c>
      <c r="H1439">
        <v>47454</v>
      </c>
      <c r="I1439">
        <v>44</v>
      </c>
      <c r="J1439">
        <v>13709</v>
      </c>
      <c r="K1439">
        <v>77</v>
      </c>
      <c r="L1439">
        <v>730783</v>
      </c>
      <c r="M1439">
        <v>92</v>
      </c>
      <c r="N1439">
        <v>1005</v>
      </c>
      <c r="O1439">
        <v>30</v>
      </c>
      <c r="P1439" t="s">
        <v>27</v>
      </c>
      <c r="Q1439" t="str">
        <f>_xlfn.IFS(OR(MTA_Daily_Ridership[[#This Row],[Day Name]]="Saturday",MTA_Daily_Ridership[[#This Row],[Day Name]]="Sunday"),"Weekend",TRUE,"Weekday")</f>
        <v>Weekend</v>
      </c>
      <c r="R14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2174544</v>
      </c>
      <c r="S1439" s="9">
        <f>(MTA_Daily_Ridership[[#This Row],[Subways: % of Comparable Pre-Pandemic Day]]-100)/100</f>
        <v>-0.6</v>
      </c>
      <c r="T1439">
        <f>MTA_Daily_Ridership[[#This Row],[Subways: Total Estimated Ridership]]/MTA_Daily_Ridership[[#This Row],[Bridges and Tunnels: Total Traffic]]</f>
        <v>1.3799609459990174</v>
      </c>
    </row>
    <row r="1440" spans="1:20" x14ac:dyDescent="0.25">
      <c r="A1440" s="1">
        <v>44922</v>
      </c>
      <c r="B1440">
        <v>2729514</v>
      </c>
      <c r="C1440">
        <v>51</v>
      </c>
      <c r="D1440">
        <v>1027687</v>
      </c>
      <c r="E1440">
        <v>51</v>
      </c>
      <c r="F1440">
        <v>178880</v>
      </c>
      <c r="G1440">
        <v>57</v>
      </c>
      <c r="H1440">
        <v>156503</v>
      </c>
      <c r="I1440">
        <v>56</v>
      </c>
      <c r="J1440">
        <v>21363</v>
      </c>
      <c r="K1440">
        <v>73</v>
      </c>
      <c r="L1440">
        <v>881989</v>
      </c>
      <c r="M1440">
        <v>100</v>
      </c>
      <c r="N1440">
        <v>5228</v>
      </c>
      <c r="O1440">
        <v>34</v>
      </c>
      <c r="P1440" t="s">
        <v>23</v>
      </c>
      <c r="Q1440" t="str">
        <f>_xlfn.IFS(OR(MTA_Daily_Ridership[[#This Row],[Day Name]]="Saturday",MTA_Daily_Ridership[[#This Row],[Day Name]]="Sunday"),"Weekend",TRUE,"Weekday")</f>
        <v>Weekday</v>
      </c>
      <c r="R14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5001164</v>
      </c>
      <c r="S1440" s="9">
        <f>(MTA_Daily_Ridership[[#This Row],[Subways: % of Comparable Pre-Pandemic Day]]-100)/100</f>
        <v>-0.49</v>
      </c>
      <c r="T1440">
        <f>MTA_Daily_Ridership[[#This Row],[Subways: Total Estimated Ridership]]/MTA_Daily_Ridership[[#This Row],[Bridges and Tunnels: Total Traffic]]</f>
        <v>3.0947256711818403</v>
      </c>
    </row>
    <row r="1441" spans="1:20" x14ac:dyDescent="0.25">
      <c r="A1441" s="1">
        <v>44923</v>
      </c>
      <c r="B1441">
        <v>2947028</v>
      </c>
      <c r="C1441">
        <v>55</v>
      </c>
      <c r="D1441">
        <v>1088279</v>
      </c>
      <c r="E1441">
        <v>54</v>
      </c>
      <c r="F1441">
        <v>182226</v>
      </c>
      <c r="G1441">
        <v>58</v>
      </c>
      <c r="H1441">
        <v>163499</v>
      </c>
      <c r="I1441">
        <v>59</v>
      </c>
      <c r="J1441">
        <v>23571</v>
      </c>
      <c r="K1441">
        <v>81</v>
      </c>
      <c r="L1441">
        <v>891790</v>
      </c>
      <c r="M1441">
        <v>101</v>
      </c>
      <c r="N1441">
        <v>5407</v>
      </c>
      <c r="O1441">
        <v>35</v>
      </c>
      <c r="P1441" t="s">
        <v>21</v>
      </c>
      <c r="Q1441" t="str">
        <f>_xlfn.IFS(OR(MTA_Daily_Ridership[[#This Row],[Day Name]]="Saturday",MTA_Daily_Ridership[[#This Row],[Day Name]]="Sunday"),"Weekend",TRUE,"Weekday")</f>
        <v>Weekday</v>
      </c>
      <c r="R14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5301800</v>
      </c>
      <c r="S1441" s="9">
        <f>(MTA_Daily_Ridership[[#This Row],[Subways: % of Comparable Pre-Pandemic Day]]-100)/100</f>
        <v>-0.45</v>
      </c>
      <c r="T1441">
        <f>MTA_Daily_Ridership[[#This Row],[Subways: Total Estimated Ridership]]/MTA_Daily_Ridership[[#This Row],[Bridges and Tunnels: Total Traffic]]</f>
        <v>3.3046210430706782</v>
      </c>
    </row>
    <row r="1442" spans="1:20" x14ac:dyDescent="0.25">
      <c r="A1442" s="1">
        <v>44924</v>
      </c>
      <c r="B1442">
        <v>3039432</v>
      </c>
      <c r="C1442">
        <v>57</v>
      </c>
      <c r="D1442">
        <v>1099513</v>
      </c>
      <c r="E1442">
        <v>55</v>
      </c>
      <c r="F1442">
        <v>189075</v>
      </c>
      <c r="G1442">
        <v>60</v>
      </c>
      <c r="H1442">
        <v>167129</v>
      </c>
      <c r="I1442">
        <v>60</v>
      </c>
      <c r="J1442">
        <v>23200</v>
      </c>
      <c r="K1442">
        <v>80</v>
      </c>
      <c r="L1442">
        <v>916565</v>
      </c>
      <c r="M1442">
        <v>103</v>
      </c>
      <c r="N1442">
        <v>5597</v>
      </c>
      <c r="O1442">
        <v>36</v>
      </c>
      <c r="P1442" t="s">
        <v>22</v>
      </c>
      <c r="Q1442" t="str">
        <f>_xlfn.IFS(OR(MTA_Daily_Ridership[[#This Row],[Day Name]]="Saturday",MTA_Daily_Ridership[[#This Row],[Day Name]]="Sunday"),"Weekend",TRUE,"Weekday")</f>
        <v>Weekday</v>
      </c>
      <c r="R14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5440511</v>
      </c>
      <c r="S1442" s="9">
        <f>(MTA_Daily_Ridership[[#This Row],[Subways: % of Comparable Pre-Pandemic Day]]-100)/100</f>
        <v>-0.43</v>
      </c>
      <c r="T1442">
        <f>MTA_Daily_Ridership[[#This Row],[Subways: Total Estimated Ridership]]/MTA_Daily_Ridership[[#This Row],[Bridges and Tunnels: Total Traffic]]</f>
        <v>3.3161117869436429</v>
      </c>
    </row>
    <row r="1443" spans="1:20" x14ac:dyDescent="0.25">
      <c r="A1443" s="1">
        <v>44925</v>
      </c>
      <c r="B1443">
        <v>3063480</v>
      </c>
      <c r="C1443">
        <v>57</v>
      </c>
      <c r="D1443">
        <v>1087122</v>
      </c>
      <c r="E1443">
        <v>54</v>
      </c>
      <c r="F1443">
        <v>193989</v>
      </c>
      <c r="G1443">
        <v>61</v>
      </c>
      <c r="H1443">
        <v>176215</v>
      </c>
      <c r="I1443">
        <v>63</v>
      </c>
      <c r="J1443">
        <v>22951</v>
      </c>
      <c r="K1443">
        <v>79</v>
      </c>
      <c r="L1443">
        <v>926881</v>
      </c>
      <c r="M1443">
        <v>105</v>
      </c>
      <c r="N1443">
        <v>5338</v>
      </c>
      <c r="O1443">
        <v>34</v>
      </c>
      <c r="P1443" t="s">
        <v>24</v>
      </c>
      <c r="Q1443" t="str">
        <f>_xlfn.IFS(OR(MTA_Daily_Ridership[[#This Row],[Day Name]]="Saturday",MTA_Daily_Ridership[[#This Row],[Day Name]]="Sunday"),"Weekend",TRUE,"Weekday")</f>
        <v>Weekday</v>
      </c>
      <c r="R14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5475976</v>
      </c>
      <c r="S1443" s="9">
        <f>(MTA_Daily_Ridership[[#This Row],[Subways: % of Comparable Pre-Pandemic Day]]-100)/100</f>
        <v>-0.43</v>
      </c>
      <c r="T1443">
        <f>MTA_Daily_Ridership[[#This Row],[Subways: Total Estimated Ridership]]/MTA_Daily_Ridership[[#This Row],[Bridges and Tunnels: Total Traffic]]</f>
        <v>3.305149204698338</v>
      </c>
    </row>
    <row r="1444" spans="1:20" x14ac:dyDescent="0.25">
      <c r="A1444" s="1">
        <v>44926</v>
      </c>
      <c r="B1444">
        <v>1927101</v>
      </c>
      <c r="C1444">
        <v>58</v>
      </c>
      <c r="D1444">
        <v>651474</v>
      </c>
      <c r="E1444">
        <v>51</v>
      </c>
      <c r="F1444">
        <v>81590</v>
      </c>
      <c r="G1444">
        <v>64</v>
      </c>
      <c r="H1444">
        <v>81198</v>
      </c>
      <c r="I1444">
        <v>52</v>
      </c>
      <c r="J1444">
        <v>14090</v>
      </c>
      <c r="K1444">
        <v>82</v>
      </c>
      <c r="L1444">
        <v>686434</v>
      </c>
      <c r="M1444">
        <v>78</v>
      </c>
      <c r="N1444">
        <v>1847</v>
      </c>
      <c r="O1444">
        <v>37</v>
      </c>
      <c r="P1444" t="s">
        <v>26</v>
      </c>
      <c r="Q1444" t="str">
        <f>_xlfn.IFS(OR(MTA_Daily_Ridership[[#This Row],[Day Name]]="Saturday",MTA_Daily_Ridership[[#This Row],[Day Name]]="Sunday"),"Weekend",TRUE,"Weekday")</f>
        <v>Weekend</v>
      </c>
      <c r="R14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3443734</v>
      </c>
      <c r="S1444" s="9">
        <f>(MTA_Daily_Ridership[[#This Row],[Subways: % of Comparable Pre-Pandemic Day]]-100)/100</f>
        <v>-0.42</v>
      </c>
      <c r="T1444">
        <f>MTA_Daily_Ridership[[#This Row],[Subways: Total Estimated Ridership]]/MTA_Daily_Ridership[[#This Row],[Bridges and Tunnels: Total Traffic]]</f>
        <v>2.8074090152877043</v>
      </c>
    </row>
    <row r="1445" spans="1:20" x14ac:dyDescent="0.25">
      <c r="A1445" s="1">
        <v>44927</v>
      </c>
      <c r="B1445">
        <v>1675507</v>
      </c>
      <c r="C1445">
        <v>80</v>
      </c>
      <c r="D1445">
        <v>475226</v>
      </c>
      <c r="E1445">
        <v>52</v>
      </c>
      <c r="F1445">
        <v>67722</v>
      </c>
      <c r="G1445">
        <v>82</v>
      </c>
      <c r="H1445">
        <v>66309</v>
      </c>
      <c r="I1445">
        <v>73</v>
      </c>
      <c r="J1445">
        <v>11476</v>
      </c>
      <c r="K1445">
        <v>85</v>
      </c>
      <c r="L1445">
        <v>737533</v>
      </c>
      <c r="M1445">
        <v>108</v>
      </c>
      <c r="N1445">
        <v>1771</v>
      </c>
      <c r="O1445">
        <v>65</v>
      </c>
      <c r="P1445" t="s">
        <v>27</v>
      </c>
      <c r="Q1445" t="str">
        <f>_xlfn.IFS(OR(MTA_Daily_Ridership[[#This Row],[Day Name]]="Saturday",MTA_Daily_Ridership[[#This Row],[Day Name]]="Sunday"),"Weekend",TRUE,"Weekday")</f>
        <v>Weekend</v>
      </c>
      <c r="R14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3035544</v>
      </c>
      <c r="S1445" s="9">
        <f>(MTA_Daily_Ridership[[#This Row],[Subways: % of Comparable Pre-Pandemic Day]]-100)/100</f>
        <v>-0.2</v>
      </c>
      <c r="T1445">
        <f>MTA_Daily_Ridership[[#This Row],[Subways: Total Estimated Ridership]]/MTA_Daily_Ridership[[#This Row],[Bridges and Tunnels: Total Traffic]]</f>
        <v>2.2717722461232244</v>
      </c>
    </row>
    <row r="1446" spans="1:20" x14ac:dyDescent="0.25">
      <c r="A1446" s="1">
        <v>44928</v>
      </c>
      <c r="B1446">
        <v>1938154</v>
      </c>
      <c r="C1446">
        <v>93</v>
      </c>
      <c r="D1446">
        <v>739507</v>
      </c>
      <c r="E1446">
        <v>81</v>
      </c>
      <c r="F1446">
        <v>76247</v>
      </c>
      <c r="G1446">
        <v>92</v>
      </c>
      <c r="H1446">
        <v>72403</v>
      </c>
      <c r="I1446">
        <v>80</v>
      </c>
      <c r="J1446">
        <v>10136</v>
      </c>
      <c r="K1446">
        <v>75</v>
      </c>
      <c r="L1446">
        <v>692984</v>
      </c>
      <c r="M1446">
        <v>102</v>
      </c>
      <c r="N1446">
        <v>2671</v>
      </c>
      <c r="O1446">
        <v>98</v>
      </c>
      <c r="P1446" t="s">
        <v>25</v>
      </c>
      <c r="Q1446" t="str">
        <f>_xlfn.IFS(OR(MTA_Daily_Ridership[[#This Row],[Day Name]]="Saturday",MTA_Daily_Ridership[[#This Row],[Day Name]]="Sunday"),"Weekend",TRUE,"Weekday")</f>
        <v>Weekday</v>
      </c>
      <c r="R14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3532102</v>
      </c>
      <c r="S1446" s="9">
        <f>(MTA_Daily_Ridership[[#This Row],[Subways: % of Comparable Pre-Pandemic Day]]-100)/100</f>
        <v>-7.0000000000000007E-2</v>
      </c>
      <c r="T1446">
        <f>MTA_Daily_Ridership[[#This Row],[Subways: Total Estimated Ridership]]/MTA_Daily_Ridership[[#This Row],[Bridges and Tunnels: Total Traffic]]</f>
        <v>2.7968235918866813</v>
      </c>
    </row>
    <row r="1447" spans="1:20" x14ac:dyDescent="0.25">
      <c r="A1447" s="1">
        <v>44930</v>
      </c>
      <c r="B1447">
        <v>3413052</v>
      </c>
      <c r="C1447">
        <v>66</v>
      </c>
      <c r="D1447">
        <v>1391449</v>
      </c>
      <c r="E1447">
        <v>68</v>
      </c>
      <c r="F1447">
        <v>182834</v>
      </c>
      <c r="G1447">
        <v>61</v>
      </c>
      <c r="H1447">
        <v>170847</v>
      </c>
      <c r="I1447">
        <v>63</v>
      </c>
      <c r="J1447">
        <v>26848</v>
      </c>
      <c r="K1447">
        <v>95</v>
      </c>
      <c r="L1447">
        <v>839120</v>
      </c>
      <c r="M1447">
        <v>97</v>
      </c>
      <c r="N1447">
        <v>7282</v>
      </c>
      <c r="O1447">
        <v>44</v>
      </c>
      <c r="P1447" t="s">
        <v>21</v>
      </c>
      <c r="Q1447" t="str">
        <f>_xlfn.IFS(OR(MTA_Daily_Ridership[[#This Row],[Day Name]]="Saturday",MTA_Daily_Ridership[[#This Row],[Day Name]]="Sunday"),"Weekend",TRUE,"Weekday")</f>
        <v>Weekday</v>
      </c>
      <c r="R14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6031432</v>
      </c>
      <c r="S1447" s="9">
        <f>(MTA_Daily_Ridership[[#This Row],[Subways: % of Comparable Pre-Pandemic Day]]-100)/100</f>
        <v>-0.34</v>
      </c>
      <c r="T1447">
        <f>MTA_Daily_Ridership[[#This Row],[Subways: Total Estimated Ridership]]/MTA_Daily_Ridership[[#This Row],[Bridges and Tunnels: Total Traffic]]</f>
        <v>4.067418247688054</v>
      </c>
    </row>
    <row r="1448" spans="1:20" x14ac:dyDescent="0.25">
      <c r="A1448" s="1">
        <v>44934</v>
      </c>
      <c r="B1448">
        <v>1610764</v>
      </c>
      <c r="C1448">
        <v>77</v>
      </c>
      <c r="D1448">
        <v>628612</v>
      </c>
      <c r="E1448">
        <v>68</v>
      </c>
      <c r="F1448">
        <v>68647</v>
      </c>
      <c r="G1448">
        <v>83</v>
      </c>
      <c r="H1448">
        <v>64893</v>
      </c>
      <c r="I1448">
        <v>72</v>
      </c>
      <c r="J1448">
        <v>15157</v>
      </c>
      <c r="K1448">
        <v>112</v>
      </c>
      <c r="L1448">
        <v>739656</v>
      </c>
      <c r="M1448">
        <v>108</v>
      </c>
      <c r="N1448">
        <v>1529</v>
      </c>
      <c r="O1448">
        <v>56</v>
      </c>
      <c r="P1448" t="s">
        <v>27</v>
      </c>
      <c r="Q1448" t="str">
        <f>_xlfn.IFS(OR(MTA_Daily_Ridership[[#This Row],[Day Name]]="Saturday",MTA_Daily_Ridership[[#This Row],[Day Name]]="Sunday"),"Weekend",TRUE,"Weekday")</f>
        <v>Weekend</v>
      </c>
      <c r="R14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3129258</v>
      </c>
      <c r="S1448" s="9">
        <f>(MTA_Daily_Ridership[[#This Row],[Subways: % of Comparable Pre-Pandemic Day]]-100)/100</f>
        <v>-0.23</v>
      </c>
      <c r="T1448">
        <f>MTA_Daily_Ridership[[#This Row],[Subways: Total Estimated Ridership]]/MTA_Daily_Ridership[[#This Row],[Bridges and Tunnels: Total Traffic]]</f>
        <v>2.1777204538325923</v>
      </c>
    </row>
    <row r="1449" spans="1:20" x14ac:dyDescent="0.25">
      <c r="A1449" s="1">
        <v>44936</v>
      </c>
      <c r="B1449">
        <v>3469177</v>
      </c>
      <c r="C1449">
        <v>67</v>
      </c>
      <c r="D1449">
        <v>1412543</v>
      </c>
      <c r="E1449">
        <v>69</v>
      </c>
      <c r="F1449">
        <v>196817</v>
      </c>
      <c r="G1449">
        <v>65</v>
      </c>
      <c r="H1449">
        <v>179530</v>
      </c>
      <c r="I1449">
        <v>67</v>
      </c>
      <c r="J1449">
        <v>27309</v>
      </c>
      <c r="K1449">
        <v>97</v>
      </c>
      <c r="L1449">
        <v>859974</v>
      </c>
      <c r="M1449">
        <v>99</v>
      </c>
      <c r="N1449">
        <v>7414</v>
      </c>
      <c r="O1449">
        <v>45</v>
      </c>
      <c r="P1449" t="s">
        <v>23</v>
      </c>
      <c r="Q1449" t="str">
        <f>_xlfn.IFS(OR(MTA_Daily_Ridership[[#This Row],[Day Name]]="Saturday",MTA_Daily_Ridership[[#This Row],[Day Name]]="Sunday"),"Weekend",TRUE,"Weekday")</f>
        <v>Weekday</v>
      </c>
      <c r="R14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6152764</v>
      </c>
      <c r="S1449" s="9">
        <f>(MTA_Daily_Ridership[[#This Row],[Subways: % of Comparable Pre-Pandemic Day]]-100)/100</f>
        <v>-0.33</v>
      </c>
      <c r="T1449">
        <f>MTA_Daily_Ridership[[#This Row],[Subways: Total Estimated Ridership]]/MTA_Daily_Ridership[[#This Row],[Bridges and Tunnels: Total Traffic]]</f>
        <v>4.0340487037980219</v>
      </c>
    </row>
    <row r="1450" spans="1:20" x14ac:dyDescent="0.25">
      <c r="A1450" s="1">
        <v>44937</v>
      </c>
      <c r="B1450">
        <v>3508962</v>
      </c>
      <c r="C1450">
        <v>68</v>
      </c>
      <c r="D1450">
        <v>1421914</v>
      </c>
      <c r="E1450">
        <v>69</v>
      </c>
      <c r="F1450">
        <v>188904</v>
      </c>
      <c r="G1450">
        <v>63</v>
      </c>
      <c r="H1450">
        <v>174349</v>
      </c>
      <c r="I1450">
        <v>65</v>
      </c>
      <c r="J1450">
        <v>27991</v>
      </c>
      <c r="K1450">
        <v>99</v>
      </c>
      <c r="L1450">
        <v>864282</v>
      </c>
      <c r="M1450">
        <v>99</v>
      </c>
      <c r="N1450">
        <v>7166</v>
      </c>
      <c r="O1450">
        <v>44</v>
      </c>
      <c r="P1450" t="s">
        <v>21</v>
      </c>
      <c r="Q1450" t="str">
        <f>_xlfn.IFS(OR(MTA_Daily_Ridership[[#This Row],[Day Name]]="Saturday",MTA_Daily_Ridership[[#This Row],[Day Name]]="Sunday"),"Weekend",TRUE,"Weekday")</f>
        <v>Weekday</v>
      </c>
      <c r="R14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6193568</v>
      </c>
      <c r="S1450" s="9">
        <f>(MTA_Daily_Ridership[[#This Row],[Subways: % of Comparable Pre-Pandemic Day]]-100)/100</f>
        <v>-0.32</v>
      </c>
      <c r="T1450">
        <f>MTA_Daily_Ridership[[#This Row],[Subways: Total Estimated Ridership]]/MTA_Daily_Ridership[[#This Row],[Bridges and Tunnels: Total Traffic]]</f>
        <v>4.059973480877769</v>
      </c>
    </row>
    <row r="1451" spans="1:20" x14ac:dyDescent="0.25">
      <c r="A1451" s="1">
        <v>44941</v>
      </c>
      <c r="B1451">
        <v>1705804</v>
      </c>
      <c r="C1451">
        <v>82</v>
      </c>
      <c r="D1451">
        <v>621041</v>
      </c>
      <c r="E1451">
        <v>68</v>
      </c>
      <c r="F1451">
        <v>72479</v>
      </c>
      <c r="G1451">
        <v>88</v>
      </c>
      <c r="H1451">
        <v>70493</v>
      </c>
      <c r="I1451">
        <v>78</v>
      </c>
      <c r="J1451">
        <v>15198</v>
      </c>
      <c r="K1451">
        <v>113</v>
      </c>
      <c r="L1451">
        <v>757778</v>
      </c>
      <c r="M1451">
        <v>111</v>
      </c>
      <c r="N1451">
        <v>1510</v>
      </c>
      <c r="O1451">
        <v>55</v>
      </c>
      <c r="P1451" t="s">
        <v>27</v>
      </c>
      <c r="Q1451" t="str">
        <f>_xlfn.IFS(OR(MTA_Daily_Ridership[[#This Row],[Day Name]]="Saturday",MTA_Daily_Ridership[[#This Row],[Day Name]]="Sunday"),"Weekend",TRUE,"Weekday")</f>
        <v>Weekend</v>
      </c>
      <c r="R14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3244303</v>
      </c>
      <c r="S1451" s="9">
        <f>(MTA_Daily_Ridership[[#This Row],[Subways: % of Comparable Pre-Pandemic Day]]-100)/100</f>
        <v>-0.18</v>
      </c>
      <c r="T1451">
        <f>MTA_Daily_Ridership[[#This Row],[Subways: Total Estimated Ridership]]/MTA_Daily_Ridership[[#This Row],[Bridges and Tunnels: Total Traffic]]</f>
        <v>2.2510603369324524</v>
      </c>
    </row>
    <row r="1452" spans="1:20" x14ac:dyDescent="0.25">
      <c r="A1452" s="1">
        <v>44942</v>
      </c>
      <c r="B1452">
        <v>2172218</v>
      </c>
      <c r="C1452">
        <v>104</v>
      </c>
      <c r="D1452">
        <v>884152</v>
      </c>
      <c r="E1452">
        <v>96</v>
      </c>
      <c r="F1452">
        <v>82416</v>
      </c>
      <c r="G1452">
        <v>100</v>
      </c>
      <c r="H1452">
        <v>75892</v>
      </c>
      <c r="I1452">
        <v>84</v>
      </c>
      <c r="J1452">
        <v>14617</v>
      </c>
      <c r="K1452">
        <v>108</v>
      </c>
      <c r="L1452">
        <v>812347</v>
      </c>
      <c r="M1452">
        <v>119</v>
      </c>
      <c r="N1452">
        <v>3140</v>
      </c>
      <c r="O1452">
        <v>115</v>
      </c>
      <c r="P1452" t="s">
        <v>25</v>
      </c>
      <c r="Q1452" t="str">
        <f>_xlfn.IFS(OR(MTA_Daily_Ridership[[#This Row],[Day Name]]="Saturday",MTA_Daily_Ridership[[#This Row],[Day Name]]="Sunday"),"Weekend",TRUE,"Weekday")</f>
        <v>Weekday</v>
      </c>
      <c r="R14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4044782</v>
      </c>
      <c r="S1452" s="9">
        <f>(MTA_Daily_Ridership[[#This Row],[Subways: % of Comparable Pre-Pandemic Day]]-100)/100</f>
        <v>0.04</v>
      </c>
      <c r="T1452">
        <f>MTA_Daily_Ridership[[#This Row],[Subways: Total Estimated Ridership]]/MTA_Daily_Ridership[[#This Row],[Bridges and Tunnels: Total Traffic]]</f>
        <v>2.6740026121842022</v>
      </c>
    </row>
    <row r="1453" spans="1:20" x14ac:dyDescent="0.25">
      <c r="A1453" s="1">
        <v>44943</v>
      </c>
      <c r="B1453">
        <v>3451604</v>
      </c>
      <c r="C1453">
        <v>67</v>
      </c>
      <c r="D1453">
        <v>1399573</v>
      </c>
      <c r="E1453">
        <v>68</v>
      </c>
      <c r="F1453">
        <v>193345</v>
      </c>
      <c r="G1453">
        <v>64</v>
      </c>
      <c r="H1453">
        <v>183674</v>
      </c>
      <c r="I1453">
        <v>68</v>
      </c>
      <c r="J1453">
        <v>27214</v>
      </c>
      <c r="K1453">
        <v>96</v>
      </c>
      <c r="L1453">
        <v>870650</v>
      </c>
      <c r="M1453">
        <v>100</v>
      </c>
      <c r="N1453">
        <v>7492</v>
      </c>
      <c r="O1453">
        <v>46</v>
      </c>
      <c r="P1453" t="s">
        <v>23</v>
      </c>
      <c r="Q1453" t="str">
        <f>_xlfn.IFS(OR(MTA_Daily_Ridership[[#This Row],[Day Name]]="Saturday",MTA_Daily_Ridership[[#This Row],[Day Name]]="Sunday"),"Weekend",TRUE,"Weekday")</f>
        <v>Weekday</v>
      </c>
      <c r="R14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6133552</v>
      </c>
      <c r="S1453" s="9">
        <f>(MTA_Daily_Ridership[[#This Row],[Subways: % of Comparable Pre-Pandemic Day]]-100)/100</f>
        <v>-0.33</v>
      </c>
      <c r="T1453">
        <f>MTA_Daily_Ridership[[#This Row],[Subways: Total Estimated Ridership]]/MTA_Daily_Ridership[[#This Row],[Bridges and Tunnels: Total Traffic]]</f>
        <v>3.9643990122322403</v>
      </c>
    </row>
    <row r="1454" spans="1:20" x14ac:dyDescent="0.25">
      <c r="A1454" s="1">
        <v>44944</v>
      </c>
      <c r="B1454">
        <v>3603344</v>
      </c>
      <c r="C1454">
        <v>70</v>
      </c>
      <c r="D1454">
        <v>1449590</v>
      </c>
      <c r="E1454">
        <v>71</v>
      </c>
      <c r="F1454">
        <v>198264</v>
      </c>
      <c r="G1454">
        <v>66</v>
      </c>
      <c r="H1454">
        <v>182209</v>
      </c>
      <c r="I1454">
        <v>68</v>
      </c>
      <c r="J1454">
        <v>29223</v>
      </c>
      <c r="K1454">
        <v>103</v>
      </c>
      <c r="L1454">
        <v>877542</v>
      </c>
      <c r="M1454">
        <v>101</v>
      </c>
      <c r="N1454">
        <v>7488</v>
      </c>
      <c r="O1454">
        <v>46</v>
      </c>
      <c r="P1454" t="s">
        <v>21</v>
      </c>
      <c r="Q1454" t="str">
        <f>_xlfn.IFS(OR(MTA_Daily_Ridership[[#This Row],[Day Name]]="Saturday",MTA_Daily_Ridership[[#This Row],[Day Name]]="Sunday"),"Weekend",TRUE,"Weekday")</f>
        <v>Weekday</v>
      </c>
      <c r="R14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6347660</v>
      </c>
      <c r="S1454" s="9">
        <f>(MTA_Daily_Ridership[[#This Row],[Subways: % of Comparable Pre-Pandemic Day]]-100)/100</f>
        <v>-0.3</v>
      </c>
      <c r="T1454">
        <f>MTA_Daily_Ridership[[#This Row],[Subways: Total Estimated Ridership]]/MTA_Daily_Ridership[[#This Row],[Bridges and Tunnels: Total Traffic]]</f>
        <v>4.1061783937406986</v>
      </c>
    </row>
    <row r="1455" spans="1:20" x14ac:dyDescent="0.25">
      <c r="A1455" s="1">
        <v>44946</v>
      </c>
      <c r="B1455">
        <v>3375887</v>
      </c>
      <c r="C1455">
        <v>66</v>
      </c>
      <c r="D1455">
        <v>1383181</v>
      </c>
      <c r="E1455">
        <v>68</v>
      </c>
      <c r="F1455">
        <v>173943</v>
      </c>
      <c r="G1455">
        <v>58</v>
      </c>
      <c r="H1455">
        <v>150003</v>
      </c>
      <c r="I1455">
        <v>56</v>
      </c>
      <c r="J1455">
        <v>26548</v>
      </c>
      <c r="K1455">
        <v>94</v>
      </c>
      <c r="L1455">
        <v>915022</v>
      </c>
      <c r="M1455">
        <v>105</v>
      </c>
      <c r="N1455">
        <v>6192</v>
      </c>
      <c r="O1455">
        <v>38</v>
      </c>
      <c r="P1455" t="s">
        <v>24</v>
      </c>
      <c r="Q1455" t="str">
        <f>_xlfn.IFS(OR(MTA_Daily_Ridership[[#This Row],[Day Name]]="Saturday",MTA_Daily_Ridership[[#This Row],[Day Name]]="Sunday"),"Weekend",TRUE,"Weekday")</f>
        <v>Weekday</v>
      </c>
      <c r="R14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6030776</v>
      </c>
      <c r="S1455" s="9">
        <f>(MTA_Daily_Ridership[[#This Row],[Subways: % of Comparable Pre-Pandemic Day]]-100)/100</f>
        <v>-0.34</v>
      </c>
      <c r="T1455">
        <f>MTA_Daily_Ridership[[#This Row],[Subways: Total Estimated Ridership]]/MTA_Daily_Ridership[[#This Row],[Bridges and Tunnels: Total Traffic]]</f>
        <v>3.6894052820587921</v>
      </c>
    </row>
    <row r="1456" spans="1:20" x14ac:dyDescent="0.25">
      <c r="A1456" s="1">
        <v>44947</v>
      </c>
      <c r="B1456">
        <v>2137169</v>
      </c>
      <c r="C1456">
        <v>79</v>
      </c>
      <c r="D1456">
        <v>823236</v>
      </c>
      <c r="E1456">
        <v>69</v>
      </c>
      <c r="F1456">
        <v>88435</v>
      </c>
      <c r="G1456">
        <v>91</v>
      </c>
      <c r="H1456">
        <v>84763</v>
      </c>
      <c r="I1456">
        <v>65</v>
      </c>
      <c r="J1456">
        <v>15580</v>
      </c>
      <c r="K1456">
        <v>107</v>
      </c>
      <c r="L1456">
        <v>826850</v>
      </c>
      <c r="M1456">
        <v>108</v>
      </c>
      <c r="N1456">
        <v>2058</v>
      </c>
      <c r="O1456">
        <v>50</v>
      </c>
      <c r="P1456" t="s">
        <v>26</v>
      </c>
      <c r="Q1456" t="str">
        <f>_xlfn.IFS(OR(MTA_Daily_Ridership[[#This Row],[Day Name]]="Saturday",MTA_Daily_Ridership[[#This Row],[Day Name]]="Sunday"),"Weekend",TRUE,"Weekday")</f>
        <v>Weekend</v>
      </c>
      <c r="R14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3978091</v>
      </c>
      <c r="S1456" s="9">
        <f>(MTA_Daily_Ridership[[#This Row],[Subways: % of Comparable Pre-Pandemic Day]]-100)/100</f>
        <v>-0.21</v>
      </c>
      <c r="T1456">
        <f>MTA_Daily_Ridership[[#This Row],[Subways: Total Estimated Ridership]]/MTA_Daily_Ridership[[#This Row],[Bridges and Tunnels: Total Traffic]]</f>
        <v>2.5847118582572413</v>
      </c>
    </row>
    <row r="1457" spans="1:20" x14ac:dyDescent="0.25">
      <c r="A1457" s="1">
        <v>44950</v>
      </c>
      <c r="B1457">
        <v>3566756</v>
      </c>
      <c r="C1457">
        <v>69</v>
      </c>
      <c r="D1457">
        <v>1410676</v>
      </c>
      <c r="E1457">
        <v>69</v>
      </c>
      <c r="F1457">
        <v>196319</v>
      </c>
      <c r="G1457">
        <v>65</v>
      </c>
      <c r="H1457">
        <v>182127</v>
      </c>
      <c r="I1457">
        <v>68</v>
      </c>
      <c r="J1457">
        <v>27701</v>
      </c>
      <c r="K1457">
        <v>98</v>
      </c>
      <c r="L1457">
        <v>863886</v>
      </c>
      <c r="M1457">
        <v>99</v>
      </c>
      <c r="N1457">
        <v>7335</v>
      </c>
      <c r="O1457">
        <v>45</v>
      </c>
      <c r="P1457" t="s">
        <v>23</v>
      </c>
      <c r="Q1457" t="str">
        <f>_xlfn.IFS(OR(MTA_Daily_Ridership[[#This Row],[Day Name]]="Saturday",MTA_Daily_Ridership[[#This Row],[Day Name]]="Sunday"),"Weekend",TRUE,"Weekday")</f>
        <v>Weekday</v>
      </c>
      <c r="R14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6254800</v>
      </c>
      <c r="S1457" s="9">
        <f>(MTA_Daily_Ridership[[#This Row],[Subways: % of Comparable Pre-Pandemic Day]]-100)/100</f>
        <v>-0.31</v>
      </c>
      <c r="T1457">
        <f>MTA_Daily_Ridership[[#This Row],[Subways: Total Estimated Ridership]]/MTA_Daily_Ridership[[#This Row],[Bridges and Tunnels: Total Traffic]]</f>
        <v>4.1287345784050213</v>
      </c>
    </row>
    <row r="1458" spans="1:20" x14ac:dyDescent="0.25">
      <c r="A1458" s="1">
        <v>44952</v>
      </c>
      <c r="B1458">
        <v>3629029</v>
      </c>
      <c r="C1458">
        <v>71</v>
      </c>
      <c r="D1458">
        <v>1408545</v>
      </c>
      <c r="E1458">
        <v>69</v>
      </c>
      <c r="F1458">
        <v>190219</v>
      </c>
      <c r="G1458">
        <v>63</v>
      </c>
      <c r="H1458">
        <v>173696</v>
      </c>
      <c r="I1458">
        <v>65</v>
      </c>
      <c r="J1458">
        <v>27061</v>
      </c>
      <c r="K1458">
        <v>96</v>
      </c>
      <c r="L1458">
        <v>890830</v>
      </c>
      <c r="M1458">
        <v>103</v>
      </c>
      <c r="N1458">
        <v>7093</v>
      </c>
      <c r="O1458">
        <v>43</v>
      </c>
      <c r="P1458" t="s">
        <v>22</v>
      </c>
      <c r="Q1458" t="str">
        <f>_xlfn.IFS(OR(MTA_Daily_Ridership[[#This Row],[Day Name]]="Saturday",MTA_Daily_Ridership[[#This Row],[Day Name]]="Sunday"),"Weekend",TRUE,"Weekday")</f>
        <v>Weekday</v>
      </c>
      <c r="R14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6326473</v>
      </c>
      <c r="S1458" s="9">
        <f>(MTA_Daily_Ridership[[#This Row],[Subways: % of Comparable Pre-Pandemic Day]]-100)/100</f>
        <v>-0.28999999999999998</v>
      </c>
      <c r="T1458">
        <f>MTA_Daily_Ridership[[#This Row],[Subways: Total Estimated Ridership]]/MTA_Daily_Ridership[[#This Row],[Bridges and Tunnels: Total Traffic]]</f>
        <v>4.0737615482190765</v>
      </c>
    </row>
    <row r="1459" spans="1:20" x14ac:dyDescent="0.25">
      <c r="A1459" s="1">
        <v>44954</v>
      </c>
      <c r="B1459">
        <v>2248107</v>
      </c>
      <c r="C1459">
        <v>83</v>
      </c>
      <c r="D1459">
        <v>861680</v>
      </c>
      <c r="E1459">
        <v>72</v>
      </c>
      <c r="F1459">
        <v>98609</v>
      </c>
      <c r="G1459">
        <v>101</v>
      </c>
      <c r="H1459">
        <v>89845</v>
      </c>
      <c r="I1459">
        <v>69</v>
      </c>
      <c r="J1459">
        <v>15577</v>
      </c>
      <c r="K1459">
        <v>107</v>
      </c>
      <c r="L1459">
        <v>841863</v>
      </c>
      <c r="M1459">
        <v>110</v>
      </c>
      <c r="N1459">
        <v>2333</v>
      </c>
      <c r="O1459">
        <v>57</v>
      </c>
      <c r="P1459" t="s">
        <v>26</v>
      </c>
      <c r="Q1459" t="str">
        <f>_xlfn.IFS(OR(MTA_Daily_Ridership[[#This Row],[Day Name]]="Saturday",MTA_Daily_Ridership[[#This Row],[Day Name]]="Sunday"),"Weekend",TRUE,"Weekday")</f>
        <v>Weekend</v>
      </c>
      <c r="R14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4158014</v>
      </c>
      <c r="S1459" s="9">
        <f>(MTA_Daily_Ridership[[#This Row],[Subways: % of Comparable Pre-Pandemic Day]]-100)/100</f>
        <v>-0.17</v>
      </c>
      <c r="T1459">
        <f>MTA_Daily_Ridership[[#This Row],[Subways: Total Estimated Ridership]]/MTA_Daily_Ridership[[#This Row],[Bridges and Tunnels: Total Traffic]]</f>
        <v>2.6703953018484006</v>
      </c>
    </row>
    <row r="1460" spans="1:20" x14ac:dyDescent="0.25">
      <c r="A1460" s="1">
        <v>44955</v>
      </c>
      <c r="B1460">
        <v>1637398</v>
      </c>
      <c r="C1460">
        <v>78</v>
      </c>
      <c r="D1460">
        <v>647923</v>
      </c>
      <c r="E1460">
        <v>71</v>
      </c>
      <c r="F1460">
        <v>73109</v>
      </c>
      <c r="G1460">
        <v>88</v>
      </c>
      <c r="H1460">
        <v>65422</v>
      </c>
      <c r="I1460">
        <v>72</v>
      </c>
      <c r="J1460">
        <v>15371</v>
      </c>
      <c r="K1460">
        <v>114</v>
      </c>
      <c r="L1460">
        <v>764625</v>
      </c>
      <c r="M1460">
        <v>112</v>
      </c>
      <c r="N1460">
        <v>1694</v>
      </c>
      <c r="O1460">
        <v>62</v>
      </c>
      <c r="P1460" t="s">
        <v>27</v>
      </c>
      <c r="Q1460" t="str">
        <f>_xlfn.IFS(OR(MTA_Daily_Ridership[[#This Row],[Day Name]]="Saturday",MTA_Daily_Ridership[[#This Row],[Day Name]]="Sunday"),"Weekend",TRUE,"Weekday")</f>
        <v>Weekend</v>
      </c>
      <c r="R14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3205542</v>
      </c>
      <c r="S1460" s="9">
        <f>(MTA_Daily_Ridership[[#This Row],[Subways: % of Comparable Pre-Pandemic Day]]-100)/100</f>
        <v>-0.22</v>
      </c>
      <c r="T1460">
        <f>MTA_Daily_Ridership[[#This Row],[Subways: Total Estimated Ridership]]/MTA_Daily_Ridership[[#This Row],[Bridges and Tunnels: Total Traffic]]</f>
        <v>2.1414392676148437</v>
      </c>
    </row>
    <row r="1461" spans="1:20" x14ac:dyDescent="0.25">
      <c r="A1461" s="1">
        <v>44958</v>
      </c>
      <c r="B1461">
        <v>3682758</v>
      </c>
      <c r="C1461">
        <v>68</v>
      </c>
      <c r="D1461">
        <v>1460146</v>
      </c>
      <c r="E1461">
        <v>68</v>
      </c>
      <c r="F1461">
        <v>184043</v>
      </c>
      <c r="G1461">
        <v>61</v>
      </c>
      <c r="H1461">
        <v>169846</v>
      </c>
      <c r="I1461">
        <v>63</v>
      </c>
      <c r="J1461">
        <v>28492</v>
      </c>
      <c r="K1461">
        <v>97</v>
      </c>
      <c r="L1461">
        <v>868518</v>
      </c>
      <c r="M1461">
        <v>98</v>
      </c>
      <c r="N1461">
        <v>7588</v>
      </c>
      <c r="O1461">
        <v>47</v>
      </c>
      <c r="P1461" t="s">
        <v>21</v>
      </c>
      <c r="Q1461" t="str">
        <f>_xlfn.IFS(OR(MTA_Daily_Ridership[[#This Row],[Day Name]]="Saturday",MTA_Daily_Ridership[[#This Row],[Day Name]]="Sunday"),"Weekend",TRUE,"Weekday")</f>
        <v>Weekday</v>
      </c>
      <c r="R14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6401391</v>
      </c>
      <c r="S1461" s="9">
        <f>(MTA_Daily_Ridership[[#This Row],[Subways: % of Comparable Pre-Pandemic Day]]-100)/100</f>
        <v>-0.32</v>
      </c>
      <c r="T1461">
        <f>MTA_Daily_Ridership[[#This Row],[Subways: Total Estimated Ridership]]/MTA_Daily_Ridership[[#This Row],[Bridges and Tunnels: Total Traffic]]</f>
        <v>4.2402782671170893</v>
      </c>
    </row>
    <row r="1462" spans="1:20" x14ac:dyDescent="0.25">
      <c r="A1462" s="1">
        <v>44959</v>
      </c>
      <c r="B1462">
        <v>3699932</v>
      </c>
      <c r="C1462">
        <v>68</v>
      </c>
      <c r="D1462">
        <v>1478477</v>
      </c>
      <c r="E1462">
        <v>69</v>
      </c>
      <c r="F1462">
        <v>187799</v>
      </c>
      <c r="G1462">
        <v>62</v>
      </c>
      <c r="H1462">
        <v>169864</v>
      </c>
      <c r="I1462">
        <v>63</v>
      </c>
      <c r="J1462">
        <v>27917</v>
      </c>
      <c r="K1462">
        <v>95</v>
      </c>
      <c r="L1462">
        <v>894790</v>
      </c>
      <c r="M1462">
        <v>101</v>
      </c>
      <c r="N1462">
        <v>7457</v>
      </c>
      <c r="O1462">
        <v>46</v>
      </c>
      <c r="P1462" t="s">
        <v>22</v>
      </c>
      <c r="Q1462" t="str">
        <f>_xlfn.IFS(OR(MTA_Daily_Ridership[[#This Row],[Day Name]]="Saturday",MTA_Daily_Ridership[[#This Row],[Day Name]]="Sunday"),"Weekend",TRUE,"Weekday")</f>
        <v>Weekday</v>
      </c>
      <c r="R14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6466236</v>
      </c>
      <c r="S1462" s="9">
        <f>(MTA_Daily_Ridership[[#This Row],[Subways: % of Comparable Pre-Pandemic Day]]-100)/100</f>
        <v>-0.32</v>
      </c>
      <c r="T1462">
        <f>MTA_Daily_Ridership[[#This Row],[Subways: Total Estimated Ridership]]/MTA_Daily_Ridership[[#This Row],[Bridges and Tunnels: Total Traffic]]</f>
        <v>4.1349724516366972</v>
      </c>
    </row>
    <row r="1463" spans="1:20" x14ac:dyDescent="0.25">
      <c r="A1463" s="1">
        <v>44960</v>
      </c>
      <c r="B1463">
        <v>3189550</v>
      </c>
      <c r="C1463">
        <v>59</v>
      </c>
      <c r="D1463">
        <v>1246821</v>
      </c>
      <c r="E1463">
        <v>58</v>
      </c>
      <c r="F1463">
        <v>158579</v>
      </c>
      <c r="G1463">
        <v>52</v>
      </c>
      <c r="H1463">
        <v>135908</v>
      </c>
      <c r="I1463">
        <v>50</v>
      </c>
      <c r="J1463">
        <v>26238</v>
      </c>
      <c r="K1463">
        <v>89</v>
      </c>
      <c r="L1463">
        <v>887417</v>
      </c>
      <c r="M1463">
        <v>100</v>
      </c>
      <c r="N1463">
        <v>5819</v>
      </c>
      <c r="O1463">
        <v>36</v>
      </c>
      <c r="P1463" t="s">
        <v>24</v>
      </c>
      <c r="Q1463" t="str">
        <f>_xlfn.IFS(OR(MTA_Daily_Ridership[[#This Row],[Day Name]]="Saturday",MTA_Daily_Ridership[[#This Row],[Day Name]]="Sunday"),"Weekend",TRUE,"Weekday")</f>
        <v>Weekday</v>
      </c>
      <c r="R14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5650332</v>
      </c>
      <c r="S1463" s="9">
        <f>(MTA_Daily_Ridership[[#This Row],[Subways: % of Comparable Pre-Pandemic Day]]-100)/100</f>
        <v>-0.41</v>
      </c>
      <c r="T1463">
        <f>MTA_Daily_Ridership[[#This Row],[Subways: Total Estimated Ridership]]/MTA_Daily_Ridership[[#This Row],[Bridges and Tunnels: Total Traffic]]</f>
        <v>3.5941952881227204</v>
      </c>
    </row>
    <row r="1464" spans="1:20" x14ac:dyDescent="0.25">
      <c r="A1464" s="1">
        <v>44961</v>
      </c>
      <c r="B1464">
        <v>1742435</v>
      </c>
      <c r="C1464">
        <v>61</v>
      </c>
      <c r="D1464">
        <v>598818</v>
      </c>
      <c r="E1464">
        <v>47</v>
      </c>
      <c r="F1464">
        <v>69433</v>
      </c>
      <c r="G1464">
        <v>74</v>
      </c>
      <c r="H1464">
        <v>64032</v>
      </c>
      <c r="I1464">
        <v>49</v>
      </c>
      <c r="J1464">
        <v>13439</v>
      </c>
      <c r="K1464">
        <v>83</v>
      </c>
      <c r="L1464">
        <v>737000</v>
      </c>
      <c r="M1464">
        <v>89</v>
      </c>
      <c r="N1464">
        <v>1555</v>
      </c>
      <c r="O1464">
        <v>36</v>
      </c>
      <c r="P1464" t="s">
        <v>26</v>
      </c>
      <c r="Q1464" t="str">
        <f>_xlfn.IFS(OR(MTA_Daily_Ridership[[#This Row],[Day Name]]="Saturday",MTA_Daily_Ridership[[#This Row],[Day Name]]="Sunday"),"Weekend",TRUE,"Weekday")</f>
        <v>Weekend</v>
      </c>
      <c r="R14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3226712</v>
      </c>
      <c r="S1464" s="9">
        <f>(MTA_Daily_Ridership[[#This Row],[Subways: % of Comparable Pre-Pandemic Day]]-100)/100</f>
        <v>-0.39</v>
      </c>
      <c r="T1464">
        <f>MTA_Daily_Ridership[[#This Row],[Subways: Total Estimated Ridership]]/MTA_Daily_Ridership[[#This Row],[Bridges and Tunnels: Total Traffic]]</f>
        <v>2.3642265943012211</v>
      </c>
    </row>
    <row r="1465" spans="1:20" x14ac:dyDescent="0.25">
      <c r="A1465" s="1">
        <v>44964</v>
      </c>
      <c r="B1465">
        <v>3738539</v>
      </c>
      <c r="C1465">
        <v>69</v>
      </c>
      <c r="D1465">
        <v>1491417</v>
      </c>
      <c r="E1465">
        <v>69</v>
      </c>
      <c r="F1465">
        <v>201438</v>
      </c>
      <c r="G1465">
        <v>67</v>
      </c>
      <c r="H1465">
        <v>183389</v>
      </c>
      <c r="I1465">
        <v>68</v>
      </c>
      <c r="J1465">
        <v>28688</v>
      </c>
      <c r="K1465">
        <v>97</v>
      </c>
      <c r="L1465">
        <v>867827</v>
      </c>
      <c r="M1465">
        <v>98</v>
      </c>
      <c r="N1465">
        <v>7736</v>
      </c>
      <c r="O1465">
        <v>48</v>
      </c>
      <c r="P1465" t="s">
        <v>23</v>
      </c>
      <c r="Q1465" t="str">
        <f>_xlfn.IFS(OR(MTA_Daily_Ridership[[#This Row],[Day Name]]="Saturday",MTA_Daily_Ridership[[#This Row],[Day Name]]="Sunday"),"Weekend",TRUE,"Weekday")</f>
        <v>Weekday</v>
      </c>
      <c r="R14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6519034</v>
      </c>
      <c r="S1465" s="9">
        <f>(MTA_Daily_Ridership[[#This Row],[Subways: % of Comparable Pre-Pandemic Day]]-100)/100</f>
        <v>-0.31</v>
      </c>
      <c r="T1465">
        <f>MTA_Daily_Ridership[[#This Row],[Subways: Total Estimated Ridership]]/MTA_Daily_Ridership[[#This Row],[Bridges and Tunnels: Total Traffic]]</f>
        <v>4.3079311890503522</v>
      </c>
    </row>
    <row r="1466" spans="1:20" x14ac:dyDescent="0.25">
      <c r="A1466" s="1">
        <v>44965</v>
      </c>
      <c r="B1466">
        <v>3780682</v>
      </c>
      <c r="C1466">
        <v>70</v>
      </c>
      <c r="D1466">
        <v>1513135</v>
      </c>
      <c r="E1466">
        <v>70</v>
      </c>
      <c r="F1466">
        <v>197370</v>
      </c>
      <c r="G1466">
        <v>65</v>
      </c>
      <c r="H1466">
        <v>180852</v>
      </c>
      <c r="I1466">
        <v>67</v>
      </c>
      <c r="J1466">
        <v>29653</v>
      </c>
      <c r="K1466">
        <v>101</v>
      </c>
      <c r="L1466">
        <v>884755</v>
      </c>
      <c r="M1466">
        <v>100</v>
      </c>
      <c r="N1466">
        <v>7647</v>
      </c>
      <c r="O1466">
        <v>47</v>
      </c>
      <c r="P1466" t="s">
        <v>21</v>
      </c>
      <c r="Q1466" t="str">
        <f>_xlfn.IFS(OR(MTA_Daily_Ridership[[#This Row],[Day Name]]="Saturday",MTA_Daily_Ridership[[#This Row],[Day Name]]="Sunday"),"Weekend",TRUE,"Weekday")</f>
        <v>Weekday</v>
      </c>
      <c r="R14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6594094</v>
      </c>
      <c r="S1466" s="9">
        <f>(MTA_Daily_Ridership[[#This Row],[Subways: % of Comparable Pre-Pandemic Day]]-100)/100</f>
        <v>-0.3</v>
      </c>
      <c r="T1466">
        <f>MTA_Daily_Ridership[[#This Row],[Subways: Total Estimated Ridership]]/MTA_Daily_Ridership[[#This Row],[Bridges and Tunnels: Total Traffic]]</f>
        <v>4.2731400218139486</v>
      </c>
    </row>
    <row r="1467" spans="1:20" x14ac:dyDescent="0.25">
      <c r="A1467" s="1">
        <v>44966</v>
      </c>
      <c r="B1467">
        <v>3754859</v>
      </c>
      <c r="C1467">
        <v>69</v>
      </c>
      <c r="D1467">
        <v>1462622</v>
      </c>
      <c r="E1467">
        <v>68</v>
      </c>
      <c r="F1467">
        <v>193326</v>
      </c>
      <c r="G1467">
        <v>64</v>
      </c>
      <c r="H1467">
        <v>172507</v>
      </c>
      <c r="I1467">
        <v>64</v>
      </c>
      <c r="J1467">
        <v>28515</v>
      </c>
      <c r="K1467">
        <v>97</v>
      </c>
      <c r="L1467">
        <v>909007</v>
      </c>
      <c r="M1467">
        <v>103</v>
      </c>
      <c r="N1467">
        <v>7403</v>
      </c>
      <c r="O1467">
        <v>46</v>
      </c>
      <c r="P1467" t="s">
        <v>22</v>
      </c>
      <c r="Q1467" t="str">
        <f>_xlfn.IFS(OR(MTA_Daily_Ridership[[#This Row],[Day Name]]="Saturday",MTA_Daily_Ridership[[#This Row],[Day Name]]="Sunday"),"Weekend",TRUE,"Weekday")</f>
        <v>Weekday</v>
      </c>
      <c r="R14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6528239</v>
      </c>
      <c r="S1467" s="9">
        <f>(MTA_Daily_Ridership[[#This Row],[Subways: % of Comparable Pre-Pandemic Day]]-100)/100</f>
        <v>-0.31</v>
      </c>
      <c r="T1467">
        <f>MTA_Daily_Ridership[[#This Row],[Subways: Total Estimated Ridership]]/MTA_Daily_Ridership[[#This Row],[Bridges and Tunnels: Total Traffic]]</f>
        <v>4.1307261660251244</v>
      </c>
    </row>
    <row r="1468" spans="1:20" x14ac:dyDescent="0.25">
      <c r="A1468" s="1">
        <v>44968</v>
      </c>
      <c r="B1468">
        <v>2333625</v>
      </c>
      <c r="C1468">
        <v>81</v>
      </c>
      <c r="D1468">
        <v>865782</v>
      </c>
      <c r="E1468">
        <v>68</v>
      </c>
      <c r="F1468">
        <v>94434</v>
      </c>
      <c r="G1468">
        <v>101</v>
      </c>
      <c r="H1468">
        <v>88281</v>
      </c>
      <c r="I1468">
        <v>67</v>
      </c>
      <c r="J1468">
        <v>16638</v>
      </c>
      <c r="K1468">
        <v>102</v>
      </c>
      <c r="L1468">
        <v>865505</v>
      </c>
      <c r="M1468">
        <v>104</v>
      </c>
      <c r="N1468">
        <v>1615</v>
      </c>
      <c r="O1468">
        <v>38</v>
      </c>
      <c r="P1468" t="s">
        <v>26</v>
      </c>
      <c r="Q1468" t="str">
        <f>_xlfn.IFS(OR(MTA_Daily_Ridership[[#This Row],[Day Name]]="Saturday",MTA_Daily_Ridership[[#This Row],[Day Name]]="Sunday"),"Weekend",TRUE,"Weekday")</f>
        <v>Weekend</v>
      </c>
      <c r="R14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4265880</v>
      </c>
      <c r="S1468" s="9">
        <f>(MTA_Daily_Ridership[[#This Row],[Subways: % of Comparable Pre-Pandemic Day]]-100)/100</f>
        <v>-0.19</v>
      </c>
      <c r="T1468">
        <f>MTA_Daily_Ridership[[#This Row],[Subways: Total Estimated Ridership]]/MTA_Daily_Ridership[[#This Row],[Bridges and Tunnels: Total Traffic]]</f>
        <v>2.6962582538517976</v>
      </c>
    </row>
    <row r="1469" spans="1:20" x14ac:dyDescent="0.25">
      <c r="A1469" s="1">
        <v>44969</v>
      </c>
      <c r="B1469">
        <v>1746099</v>
      </c>
      <c r="C1469">
        <v>80</v>
      </c>
      <c r="D1469">
        <v>659496</v>
      </c>
      <c r="E1469">
        <v>68</v>
      </c>
      <c r="F1469">
        <v>67457</v>
      </c>
      <c r="G1469">
        <v>86</v>
      </c>
      <c r="H1469">
        <v>63383</v>
      </c>
      <c r="I1469">
        <v>69</v>
      </c>
      <c r="J1469">
        <v>16305</v>
      </c>
      <c r="K1469">
        <v>97</v>
      </c>
      <c r="L1469">
        <v>749533</v>
      </c>
      <c r="M1469">
        <v>99</v>
      </c>
      <c r="N1469">
        <v>1227</v>
      </c>
      <c r="O1469">
        <v>44</v>
      </c>
      <c r="P1469" t="s">
        <v>27</v>
      </c>
      <c r="Q1469" t="str">
        <f>_xlfn.IFS(OR(MTA_Daily_Ridership[[#This Row],[Day Name]]="Saturday",MTA_Daily_Ridership[[#This Row],[Day Name]]="Sunday"),"Weekend",TRUE,"Weekday")</f>
        <v>Weekend</v>
      </c>
      <c r="R14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3303500</v>
      </c>
      <c r="S1469" s="9">
        <f>(MTA_Daily_Ridership[[#This Row],[Subways: % of Comparable Pre-Pandemic Day]]-100)/100</f>
        <v>-0.2</v>
      </c>
      <c r="T1469">
        <f>MTA_Daily_Ridership[[#This Row],[Subways: Total Estimated Ridership]]/MTA_Daily_Ridership[[#This Row],[Bridges and Tunnels: Total Traffic]]</f>
        <v>2.3295825534032524</v>
      </c>
    </row>
    <row r="1470" spans="1:20" x14ac:dyDescent="0.25">
      <c r="A1470" s="1">
        <v>44971</v>
      </c>
      <c r="B1470">
        <v>3812943</v>
      </c>
      <c r="C1470">
        <v>70</v>
      </c>
      <c r="D1470">
        <v>1480867</v>
      </c>
      <c r="E1470">
        <v>69</v>
      </c>
      <c r="F1470">
        <v>200327</v>
      </c>
      <c r="G1470">
        <v>66</v>
      </c>
      <c r="H1470">
        <v>179811</v>
      </c>
      <c r="I1470">
        <v>67</v>
      </c>
      <c r="J1470">
        <v>29001</v>
      </c>
      <c r="K1470">
        <v>99</v>
      </c>
      <c r="L1470">
        <v>897813</v>
      </c>
      <c r="M1470">
        <v>102</v>
      </c>
      <c r="N1470">
        <v>7557</v>
      </c>
      <c r="O1470">
        <v>47</v>
      </c>
      <c r="P1470" t="s">
        <v>23</v>
      </c>
      <c r="Q1470" t="str">
        <f>_xlfn.IFS(OR(MTA_Daily_Ridership[[#This Row],[Day Name]]="Saturday",MTA_Daily_Ridership[[#This Row],[Day Name]]="Sunday"),"Weekend",TRUE,"Weekday")</f>
        <v>Weekday</v>
      </c>
      <c r="R14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6608319</v>
      </c>
      <c r="S1470" s="9">
        <f>(MTA_Daily_Ridership[[#This Row],[Subways: % of Comparable Pre-Pandemic Day]]-100)/100</f>
        <v>-0.3</v>
      </c>
      <c r="T1470">
        <f>MTA_Daily_Ridership[[#This Row],[Subways: Total Estimated Ridership]]/MTA_Daily_Ridership[[#This Row],[Bridges and Tunnels: Total Traffic]]</f>
        <v>4.2469233570910649</v>
      </c>
    </row>
    <row r="1471" spans="1:20" x14ac:dyDescent="0.25">
      <c r="A1471" s="1">
        <v>44972</v>
      </c>
      <c r="B1471">
        <v>3762817</v>
      </c>
      <c r="C1471">
        <v>69</v>
      </c>
      <c r="D1471">
        <v>1499155</v>
      </c>
      <c r="E1471">
        <v>70</v>
      </c>
      <c r="F1471">
        <v>197344</v>
      </c>
      <c r="G1471">
        <v>65</v>
      </c>
      <c r="H1471">
        <v>181992</v>
      </c>
      <c r="I1471">
        <v>68</v>
      </c>
      <c r="J1471">
        <v>29119</v>
      </c>
      <c r="K1471">
        <v>99</v>
      </c>
      <c r="L1471">
        <v>904926</v>
      </c>
      <c r="M1471">
        <v>102</v>
      </c>
      <c r="N1471">
        <v>7491</v>
      </c>
      <c r="O1471">
        <v>46</v>
      </c>
      <c r="P1471" t="s">
        <v>21</v>
      </c>
      <c r="Q1471" t="str">
        <f>_xlfn.IFS(OR(MTA_Daily_Ridership[[#This Row],[Day Name]]="Saturday",MTA_Daily_Ridership[[#This Row],[Day Name]]="Sunday"),"Weekend",TRUE,"Weekday")</f>
        <v>Weekday</v>
      </c>
      <c r="R14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6582844</v>
      </c>
      <c r="S1471" s="9">
        <f>(MTA_Daily_Ridership[[#This Row],[Subways: % of Comparable Pre-Pandemic Day]]-100)/100</f>
        <v>-0.31</v>
      </c>
      <c r="T1471">
        <f>MTA_Daily_Ridership[[#This Row],[Subways: Total Estimated Ridership]]/MTA_Daily_Ridership[[#This Row],[Bridges and Tunnels: Total Traffic]]</f>
        <v>4.1581488431098235</v>
      </c>
    </row>
    <row r="1472" spans="1:20" x14ac:dyDescent="0.25">
      <c r="A1472" s="1">
        <v>44973</v>
      </c>
      <c r="B1472">
        <v>3683782</v>
      </c>
      <c r="C1472">
        <v>68</v>
      </c>
      <c r="D1472">
        <v>1461093</v>
      </c>
      <c r="E1472">
        <v>68</v>
      </c>
      <c r="F1472">
        <v>189802</v>
      </c>
      <c r="G1472">
        <v>63</v>
      </c>
      <c r="H1472">
        <v>172189</v>
      </c>
      <c r="I1472">
        <v>64</v>
      </c>
      <c r="J1472">
        <v>28364</v>
      </c>
      <c r="K1472">
        <v>96</v>
      </c>
      <c r="L1472">
        <v>915758</v>
      </c>
      <c r="M1472">
        <v>104</v>
      </c>
      <c r="N1472">
        <v>7318</v>
      </c>
      <c r="O1472">
        <v>45</v>
      </c>
      <c r="P1472" t="s">
        <v>22</v>
      </c>
      <c r="Q1472" t="str">
        <f>_xlfn.IFS(OR(MTA_Daily_Ridership[[#This Row],[Day Name]]="Saturday",MTA_Daily_Ridership[[#This Row],[Day Name]]="Sunday"),"Weekend",TRUE,"Weekday")</f>
        <v>Weekday</v>
      </c>
      <c r="R14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6458306</v>
      </c>
      <c r="S1472" s="9">
        <f>(MTA_Daily_Ridership[[#This Row],[Subways: % of Comparable Pre-Pandemic Day]]-100)/100</f>
        <v>-0.32</v>
      </c>
      <c r="T1472">
        <f>MTA_Daily_Ridership[[#This Row],[Subways: Total Estimated Ridership]]/MTA_Daily_Ridership[[#This Row],[Bridges and Tunnels: Total Traffic]]</f>
        <v>4.022658824711332</v>
      </c>
    </row>
    <row r="1473" spans="1:20" x14ac:dyDescent="0.25">
      <c r="A1473" s="1">
        <v>44977</v>
      </c>
      <c r="B1473">
        <v>2238557</v>
      </c>
      <c r="C1473">
        <v>102</v>
      </c>
      <c r="D1473">
        <v>929439</v>
      </c>
      <c r="E1473">
        <v>95</v>
      </c>
      <c r="F1473">
        <v>90371</v>
      </c>
      <c r="G1473">
        <v>116</v>
      </c>
      <c r="H1473">
        <v>79984</v>
      </c>
      <c r="I1473">
        <v>88</v>
      </c>
      <c r="J1473">
        <v>14818</v>
      </c>
      <c r="K1473">
        <v>88</v>
      </c>
      <c r="L1473">
        <v>809578</v>
      </c>
      <c r="M1473">
        <v>107</v>
      </c>
      <c r="N1473">
        <v>1547</v>
      </c>
      <c r="O1473">
        <v>55</v>
      </c>
      <c r="P1473" t="s">
        <v>25</v>
      </c>
      <c r="Q1473" t="str">
        <f>_xlfn.IFS(OR(MTA_Daily_Ridership[[#This Row],[Day Name]]="Saturday",MTA_Daily_Ridership[[#This Row],[Day Name]]="Sunday"),"Weekend",TRUE,"Weekday")</f>
        <v>Weekday</v>
      </c>
      <c r="R14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4164294</v>
      </c>
      <c r="S1473" s="9">
        <f>(MTA_Daily_Ridership[[#This Row],[Subways: % of Comparable Pre-Pandemic Day]]-100)/100</f>
        <v>0.02</v>
      </c>
      <c r="T1473">
        <f>MTA_Daily_Ridership[[#This Row],[Subways: Total Estimated Ridership]]/MTA_Daily_Ridership[[#This Row],[Bridges and Tunnels: Total Traffic]]</f>
        <v>2.7650911956599611</v>
      </c>
    </row>
    <row r="1474" spans="1:20" x14ac:dyDescent="0.25">
      <c r="A1474" s="1">
        <v>44981</v>
      </c>
      <c r="B1474">
        <v>3246699</v>
      </c>
      <c r="C1474">
        <v>60</v>
      </c>
      <c r="D1474">
        <v>1246797</v>
      </c>
      <c r="E1474">
        <v>58</v>
      </c>
      <c r="F1474">
        <v>179793</v>
      </c>
      <c r="G1474">
        <v>59</v>
      </c>
      <c r="H1474">
        <v>153058</v>
      </c>
      <c r="I1474">
        <v>57</v>
      </c>
      <c r="J1474">
        <v>26077</v>
      </c>
      <c r="K1474">
        <v>89</v>
      </c>
      <c r="L1474">
        <v>928057</v>
      </c>
      <c r="M1474">
        <v>105</v>
      </c>
      <c r="N1474">
        <v>5551</v>
      </c>
      <c r="O1474">
        <v>34</v>
      </c>
      <c r="P1474" t="s">
        <v>24</v>
      </c>
      <c r="Q1474" t="str">
        <f>_xlfn.IFS(OR(MTA_Daily_Ridership[[#This Row],[Day Name]]="Saturday",MTA_Daily_Ridership[[#This Row],[Day Name]]="Sunday"),"Weekend",TRUE,"Weekday")</f>
        <v>Weekday</v>
      </c>
      <c r="R14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5786032</v>
      </c>
      <c r="S1474" s="9">
        <f>(MTA_Daily_Ridership[[#This Row],[Subways: % of Comparable Pre-Pandemic Day]]-100)/100</f>
        <v>-0.4</v>
      </c>
      <c r="T1474">
        <f>MTA_Daily_Ridership[[#This Row],[Subways: Total Estimated Ridership]]/MTA_Daily_Ridership[[#This Row],[Bridges and Tunnels: Total Traffic]]</f>
        <v>3.4983831812054649</v>
      </c>
    </row>
    <row r="1475" spans="1:20" x14ac:dyDescent="0.25">
      <c r="A1475" s="1">
        <v>44983</v>
      </c>
      <c r="B1475">
        <v>1625191</v>
      </c>
      <c r="C1475">
        <v>74</v>
      </c>
      <c r="D1475">
        <v>676041</v>
      </c>
      <c r="E1475">
        <v>69</v>
      </c>
      <c r="F1475">
        <v>74226</v>
      </c>
      <c r="G1475">
        <v>95</v>
      </c>
      <c r="H1475">
        <v>67702</v>
      </c>
      <c r="I1475">
        <v>74</v>
      </c>
      <c r="J1475">
        <v>15891</v>
      </c>
      <c r="K1475">
        <v>94</v>
      </c>
      <c r="L1475">
        <v>807475</v>
      </c>
      <c r="M1475">
        <v>107</v>
      </c>
      <c r="N1475">
        <v>1095</v>
      </c>
      <c r="O1475">
        <v>39</v>
      </c>
      <c r="P1475" t="s">
        <v>27</v>
      </c>
      <c r="Q1475" t="str">
        <f>_xlfn.IFS(OR(MTA_Daily_Ridership[[#This Row],[Day Name]]="Saturday",MTA_Daily_Ridership[[#This Row],[Day Name]]="Sunday"),"Weekend",TRUE,"Weekday")</f>
        <v>Weekend</v>
      </c>
      <c r="R14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3267621</v>
      </c>
      <c r="S1475" s="9">
        <f>(MTA_Daily_Ridership[[#This Row],[Subways: % of Comparable Pre-Pandemic Day]]-100)/100</f>
        <v>-0.26</v>
      </c>
      <c r="T1475">
        <f>MTA_Daily_Ridership[[#This Row],[Subways: Total Estimated Ridership]]/MTA_Daily_Ridership[[#This Row],[Bridges and Tunnels: Total Traffic]]</f>
        <v>2.0126827455958387</v>
      </c>
    </row>
    <row r="1476" spans="1:20" x14ac:dyDescent="0.25">
      <c r="A1476" s="1">
        <v>44990</v>
      </c>
      <c r="B1476">
        <v>1772121</v>
      </c>
      <c r="C1476">
        <v>77</v>
      </c>
      <c r="D1476">
        <v>712408</v>
      </c>
      <c r="E1476">
        <v>72</v>
      </c>
      <c r="F1476">
        <v>81079</v>
      </c>
      <c r="G1476">
        <v>93</v>
      </c>
      <c r="H1476">
        <v>72918</v>
      </c>
      <c r="I1476">
        <v>77</v>
      </c>
      <c r="J1476">
        <v>16956</v>
      </c>
      <c r="K1476">
        <v>96</v>
      </c>
      <c r="L1476">
        <v>831376</v>
      </c>
      <c r="M1476">
        <v>103</v>
      </c>
      <c r="N1476">
        <v>1215</v>
      </c>
      <c r="O1476">
        <v>39</v>
      </c>
      <c r="P1476" t="s">
        <v>27</v>
      </c>
      <c r="Q1476" t="str">
        <f>_xlfn.IFS(OR(MTA_Daily_Ridership[[#This Row],[Day Name]]="Saturday",MTA_Daily_Ridership[[#This Row],[Day Name]]="Sunday"),"Weekend",TRUE,"Weekday")</f>
        <v>Weekend</v>
      </c>
      <c r="R14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3488073</v>
      </c>
      <c r="S1476" s="9">
        <f>(MTA_Daily_Ridership[[#This Row],[Subways: % of Comparable Pre-Pandemic Day]]-100)/100</f>
        <v>-0.23</v>
      </c>
      <c r="T1476">
        <f>MTA_Daily_Ridership[[#This Row],[Subways: Total Estimated Ridership]]/MTA_Daily_Ridership[[#This Row],[Bridges and Tunnels: Total Traffic]]</f>
        <v>2.1315517888416311</v>
      </c>
    </row>
    <row r="1477" spans="1:20" x14ac:dyDescent="0.25">
      <c r="A1477" s="1">
        <v>44993</v>
      </c>
      <c r="B1477">
        <v>3842861</v>
      </c>
      <c r="C1477">
        <v>69</v>
      </c>
      <c r="D1477">
        <v>1514182</v>
      </c>
      <c r="E1477">
        <v>68</v>
      </c>
      <c r="F1477">
        <v>203258</v>
      </c>
      <c r="G1477">
        <v>65</v>
      </c>
      <c r="H1477">
        <v>186940</v>
      </c>
      <c r="I1477">
        <v>68</v>
      </c>
      <c r="J1477">
        <v>30476</v>
      </c>
      <c r="K1477">
        <v>102</v>
      </c>
      <c r="L1477">
        <v>918426</v>
      </c>
      <c r="M1477">
        <v>100</v>
      </c>
      <c r="N1477">
        <v>7452</v>
      </c>
      <c r="O1477">
        <v>47</v>
      </c>
      <c r="P1477" t="s">
        <v>21</v>
      </c>
      <c r="Q1477" t="str">
        <f>_xlfn.IFS(OR(MTA_Daily_Ridership[[#This Row],[Day Name]]="Saturday",MTA_Daily_Ridership[[#This Row],[Day Name]]="Sunday"),"Weekend",TRUE,"Weekday")</f>
        <v>Weekday</v>
      </c>
      <c r="R14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6703595</v>
      </c>
      <c r="S1477" s="9">
        <f>(MTA_Daily_Ridership[[#This Row],[Subways: % of Comparable Pre-Pandemic Day]]-100)/100</f>
        <v>-0.31</v>
      </c>
      <c r="T1477">
        <f>MTA_Daily_Ridership[[#This Row],[Subways: Total Estimated Ridership]]/MTA_Daily_Ridership[[#This Row],[Bridges and Tunnels: Total Traffic]]</f>
        <v>4.1841814147247574</v>
      </c>
    </row>
    <row r="1478" spans="1:20" x14ac:dyDescent="0.25">
      <c r="A1478" s="1">
        <v>44994</v>
      </c>
      <c r="B1478">
        <v>3827656</v>
      </c>
      <c r="C1478">
        <v>69</v>
      </c>
      <c r="D1478">
        <v>1515155</v>
      </c>
      <c r="E1478">
        <v>68</v>
      </c>
      <c r="F1478">
        <v>201711</v>
      </c>
      <c r="G1478">
        <v>64</v>
      </c>
      <c r="H1478">
        <v>186197</v>
      </c>
      <c r="I1478">
        <v>68</v>
      </c>
      <c r="J1478">
        <v>29847</v>
      </c>
      <c r="K1478">
        <v>100</v>
      </c>
      <c r="L1478">
        <v>944406</v>
      </c>
      <c r="M1478">
        <v>102</v>
      </c>
      <c r="N1478">
        <v>7211</v>
      </c>
      <c r="O1478">
        <v>45</v>
      </c>
      <c r="P1478" t="s">
        <v>22</v>
      </c>
      <c r="Q1478" t="str">
        <f>_xlfn.IFS(OR(MTA_Daily_Ridership[[#This Row],[Day Name]]="Saturday",MTA_Daily_Ridership[[#This Row],[Day Name]]="Sunday"),"Weekend",TRUE,"Weekday")</f>
        <v>Weekday</v>
      </c>
      <c r="R14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6712183</v>
      </c>
      <c r="S1478" s="9">
        <f>(MTA_Daily_Ridership[[#This Row],[Subways: % of Comparable Pre-Pandemic Day]]-100)/100</f>
        <v>-0.31</v>
      </c>
      <c r="T1478">
        <f>MTA_Daily_Ridership[[#This Row],[Subways: Total Estimated Ridership]]/MTA_Daily_Ridership[[#This Row],[Bridges and Tunnels: Total Traffic]]</f>
        <v>4.0529772153078234</v>
      </c>
    </row>
    <row r="1479" spans="1:20" x14ac:dyDescent="0.25">
      <c r="A1479" s="1">
        <v>44997</v>
      </c>
      <c r="B1479">
        <v>1773585</v>
      </c>
      <c r="C1479">
        <v>77</v>
      </c>
      <c r="D1479">
        <v>686039</v>
      </c>
      <c r="E1479">
        <v>69</v>
      </c>
      <c r="F1479">
        <v>75970</v>
      </c>
      <c r="G1479">
        <v>88</v>
      </c>
      <c r="H1479">
        <v>70403</v>
      </c>
      <c r="I1479">
        <v>75</v>
      </c>
      <c r="J1479">
        <v>16644</v>
      </c>
      <c r="K1479">
        <v>94</v>
      </c>
      <c r="L1479">
        <v>832873</v>
      </c>
      <c r="M1479">
        <v>103</v>
      </c>
      <c r="N1479">
        <v>1547</v>
      </c>
      <c r="O1479">
        <v>49</v>
      </c>
      <c r="P1479" t="s">
        <v>27</v>
      </c>
      <c r="Q1479" t="str">
        <f>_xlfn.IFS(OR(MTA_Daily_Ridership[[#This Row],[Day Name]]="Saturday",MTA_Daily_Ridership[[#This Row],[Day Name]]="Sunday"),"Weekend",TRUE,"Weekday")</f>
        <v>Weekend</v>
      </c>
      <c r="R14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3457061</v>
      </c>
      <c r="S1479" s="9">
        <f>(MTA_Daily_Ridership[[#This Row],[Subways: % of Comparable Pre-Pandemic Day]]-100)/100</f>
        <v>-0.23</v>
      </c>
      <c r="T1479">
        <f>MTA_Daily_Ridership[[#This Row],[Subways: Total Estimated Ridership]]/MTA_Daily_Ridership[[#This Row],[Bridges and Tunnels: Total Traffic]]</f>
        <v>2.1294783238260817</v>
      </c>
    </row>
    <row r="1480" spans="1:20" x14ac:dyDescent="0.25">
      <c r="A1480" s="1">
        <v>45001</v>
      </c>
      <c r="B1480">
        <v>3949788</v>
      </c>
      <c r="C1480">
        <v>71</v>
      </c>
      <c r="D1480">
        <v>1522248</v>
      </c>
      <c r="E1480">
        <v>68</v>
      </c>
      <c r="F1480">
        <v>209838</v>
      </c>
      <c r="G1480">
        <v>67</v>
      </c>
      <c r="H1480">
        <v>187573</v>
      </c>
      <c r="I1480">
        <v>68</v>
      </c>
      <c r="J1480">
        <v>30151</v>
      </c>
      <c r="K1480">
        <v>101</v>
      </c>
      <c r="L1480">
        <v>976134</v>
      </c>
      <c r="M1480">
        <v>106</v>
      </c>
      <c r="N1480">
        <v>7562</v>
      </c>
      <c r="O1480">
        <v>47</v>
      </c>
      <c r="P1480" t="s">
        <v>22</v>
      </c>
      <c r="Q1480" t="str">
        <f>_xlfn.IFS(OR(MTA_Daily_Ridership[[#This Row],[Day Name]]="Saturday",MTA_Daily_Ridership[[#This Row],[Day Name]]="Sunday"),"Weekend",TRUE,"Weekday")</f>
        <v>Weekday</v>
      </c>
      <c r="R14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6883294</v>
      </c>
      <c r="S1480" s="9">
        <f>(MTA_Daily_Ridership[[#This Row],[Subways: % of Comparable Pre-Pandemic Day]]-100)/100</f>
        <v>-0.28999999999999998</v>
      </c>
      <c r="T1480">
        <f>MTA_Daily_Ridership[[#This Row],[Subways: Total Estimated Ridership]]/MTA_Daily_Ridership[[#This Row],[Bridges and Tunnels: Total Traffic]]</f>
        <v>4.046358389319499</v>
      </c>
    </row>
    <row r="1481" spans="1:20" x14ac:dyDescent="0.25">
      <c r="A1481" s="1">
        <v>45003</v>
      </c>
      <c r="B1481">
        <v>2417873</v>
      </c>
      <c r="C1481">
        <v>79</v>
      </c>
      <c r="D1481">
        <v>921569</v>
      </c>
      <c r="E1481">
        <v>69</v>
      </c>
      <c r="F1481">
        <v>102021</v>
      </c>
      <c r="G1481">
        <v>95</v>
      </c>
      <c r="H1481">
        <v>101788</v>
      </c>
      <c r="I1481">
        <v>75</v>
      </c>
      <c r="J1481">
        <v>16828</v>
      </c>
      <c r="K1481">
        <v>99</v>
      </c>
      <c r="L1481">
        <v>924274</v>
      </c>
      <c r="M1481">
        <v>106</v>
      </c>
      <c r="N1481">
        <v>1839</v>
      </c>
      <c r="O1481">
        <v>36</v>
      </c>
      <c r="P1481" t="s">
        <v>26</v>
      </c>
      <c r="Q1481" t="str">
        <f>_xlfn.IFS(OR(MTA_Daily_Ridership[[#This Row],[Day Name]]="Saturday",MTA_Daily_Ridership[[#This Row],[Day Name]]="Sunday"),"Weekend",TRUE,"Weekday")</f>
        <v>Weekend</v>
      </c>
      <c r="R14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4486192</v>
      </c>
      <c r="S1481" s="9">
        <f>(MTA_Daily_Ridership[[#This Row],[Subways: % of Comparable Pre-Pandemic Day]]-100)/100</f>
        <v>-0.21</v>
      </c>
      <c r="T1481">
        <f>MTA_Daily_Ridership[[#This Row],[Subways: Total Estimated Ridership]]/MTA_Daily_Ridership[[#This Row],[Bridges and Tunnels: Total Traffic]]</f>
        <v>2.6159699396499305</v>
      </c>
    </row>
    <row r="1482" spans="1:20" x14ac:dyDescent="0.25">
      <c r="A1482" s="1">
        <v>45011</v>
      </c>
      <c r="B1482">
        <v>1939984</v>
      </c>
      <c r="C1482">
        <v>85</v>
      </c>
      <c r="D1482">
        <v>724870</v>
      </c>
      <c r="E1482">
        <v>73</v>
      </c>
      <c r="F1482">
        <v>83054</v>
      </c>
      <c r="G1482">
        <v>96</v>
      </c>
      <c r="H1482">
        <v>81819</v>
      </c>
      <c r="I1482">
        <v>87</v>
      </c>
      <c r="J1482">
        <v>16878</v>
      </c>
      <c r="K1482">
        <v>96</v>
      </c>
      <c r="L1482">
        <v>871824</v>
      </c>
      <c r="M1482">
        <v>108</v>
      </c>
      <c r="N1482">
        <v>1648</v>
      </c>
      <c r="O1482">
        <v>52</v>
      </c>
      <c r="P1482" t="s">
        <v>27</v>
      </c>
      <c r="Q1482" t="str">
        <f>_xlfn.IFS(OR(MTA_Daily_Ridership[[#This Row],[Day Name]]="Saturday",MTA_Daily_Ridership[[#This Row],[Day Name]]="Sunday"),"Weekend",TRUE,"Weekday")</f>
        <v>Weekend</v>
      </c>
      <c r="R14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3720077</v>
      </c>
      <c r="S1482" s="9">
        <f>(MTA_Daily_Ridership[[#This Row],[Subways: % of Comparable Pre-Pandemic Day]]-100)/100</f>
        <v>-0.15</v>
      </c>
      <c r="T1482">
        <f>MTA_Daily_Ridership[[#This Row],[Subways: Total Estimated Ridership]]/MTA_Daily_Ridership[[#This Row],[Bridges and Tunnels: Total Traffic]]</f>
        <v>2.2252014167997212</v>
      </c>
    </row>
    <row r="1483" spans="1:20" x14ac:dyDescent="0.25">
      <c r="A1483" s="1">
        <v>45014</v>
      </c>
      <c r="B1483">
        <v>3872948</v>
      </c>
      <c r="C1483">
        <v>70</v>
      </c>
      <c r="D1483">
        <v>1521968</v>
      </c>
      <c r="E1483">
        <v>68</v>
      </c>
      <c r="F1483">
        <v>208736</v>
      </c>
      <c r="G1483">
        <v>67</v>
      </c>
      <c r="H1483">
        <v>187520</v>
      </c>
      <c r="I1483">
        <v>68</v>
      </c>
      <c r="J1483">
        <v>29771</v>
      </c>
      <c r="K1483">
        <v>100</v>
      </c>
      <c r="L1483">
        <v>922903</v>
      </c>
      <c r="M1483">
        <v>100</v>
      </c>
      <c r="N1483">
        <v>7825</v>
      </c>
      <c r="O1483">
        <v>49</v>
      </c>
      <c r="P1483" t="s">
        <v>21</v>
      </c>
      <c r="Q1483" t="str">
        <f>_xlfn.IFS(OR(MTA_Daily_Ridership[[#This Row],[Day Name]]="Saturday",MTA_Daily_Ridership[[#This Row],[Day Name]]="Sunday"),"Weekend",TRUE,"Weekday")</f>
        <v>Weekday</v>
      </c>
      <c r="R14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6751671</v>
      </c>
      <c r="S1483" s="9">
        <f>(MTA_Daily_Ridership[[#This Row],[Subways: % of Comparable Pre-Pandemic Day]]-100)/100</f>
        <v>-0.3</v>
      </c>
      <c r="T1483">
        <f>MTA_Daily_Ridership[[#This Row],[Subways: Total Estimated Ridership]]/MTA_Daily_Ridership[[#This Row],[Bridges and Tunnels: Total Traffic]]</f>
        <v>4.1964843542604156</v>
      </c>
    </row>
    <row r="1484" spans="1:20" x14ac:dyDescent="0.25">
      <c r="A1484" s="1">
        <v>45018</v>
      </c>
      <c r="B1484">
        <v>1949665</v>
      </c>
      <c r="C1484">
        <v>80</v>
      </c>
      <c r="D1484">
        <v>716880</v>
      </c>
      <c r="E1484">
        <v>72</v>
      </c>
      <c r="F1484">
        <v>76059</v>
      </c>
      <c r="G1484">
        <v>83</v>
      </c>
      <c r="H1484">
        <v>79027</v>
      </c>
      <c r="I1484">
        <v>77</v>
      </c>
      <c r="J1484">
        <v>17660</v>
      </c>
      <c r="K1484">
        <v>95</v>
      </c>
      <c r="L1484">
        <v>855422</v>
      </c>
      <c r="M1484">
        <v>99</v>
      </c>
      <c r="N1484">
        <v>1319</v>
      </c>
      <c r="O1484">
        <v>40</v>
      </c>
      <c r="P1484" t="s">
        <v>27</v>
      </c>
      <c r="Q1484" t="str">
        <f>_xlfn.IFS(OR(MTA_Daily_Ridership[[#This Row],[Day Name]]="Saturday",MTA_Daily_Ridership[[#This Row],[Day Name]]="Sunday"),"Weekend",TRUE,"Weekday")</f>
        <v>Weekend</v>
      </c>
      <c r="R14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3696032</v>
      </c>
      <c r="S1484" s="9">
        <f>(MTA_Daily_Ridership[[#This Row],[Subways: % of Comparable Pre-Pandemic Day]]-100)/100</f>
        <v>-0.2</v>
      </c>
      <c r="T1484">
        <f>MTA_Daily_Ridership[[#This Row],[Subways: Total Estimated Ridership]]/MTA_Daily_Ridership[[#This Row],[Bridges and Tunnels: Total Traffic]]</f>
        <v>2.2791850104392921</v>
      </c>
    </row>
    <row r="1485" spans="1:20" x14ac:dyDescent="0.25">
      <c r="A1485" s="1">
        <v>45020</v>
      </c>
      <c r="B1485">
        <v>3906882</v>
      </c>
      <c r="C1485">
        <v>70</v>
      </c>
      <c r="D1485">
        <v>1519740</v>
      </c>
      <c r="E1485">
        <v>70</v>
      </c>
      <c r="F1485">
        <v>200063</v>
      </c>
      <c r="G1485">
        <v>64</v>
      </c>
      <c r="H1485">
        <v>188769</v>
      </c>
      <c r="I1485">
        <v>66</v>
      </c>
      <c r="J1485">
        <v>29698</v>
      </c>
      <c r="K1485">
        <v>103</v>
      </c>
      <c r="L1485">
        <v>913561</v>
      </c>
      <c r="M1485">
        <v>97</v>
      </c>
      <c r="N1485">
        <v>7633</v>
      </c>
      <c r="O1485">
        <v>47</v>
      </c>
      <c r="P1485" t="s">
        <v>23</v>
      </c>
      <c r="Q1485" t="str">
        <f>_xlfn.IFS(OR(MTA_Daily_Ridership[[#This Row],[Day Name]]="Saturday",MTA_Daily_Ridership[[#This Row],[Day Name]]="Sunday"),"Weekend",TRUE,"Weekday")</f>
        <v>Weekday</v>
      </c>
      <c r="R14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6766346</v>
      </c>
      <c r="S1485" s="9">
        <f>(MTA_Daily_Ridership[[#This Row],[Subways: % of Comparable Pre-Pandemic Day]]-100)/100</f>
        <v>-0.3</v>
      </c>
      <c r="T1485">
        <f>MTA_Daily_Ridership[[#This Row],[Subways: Total Estimated Ridership]]/MTA_Daily_Ridership[[#This Row],[Bridges and Tunnels: Total Traffic]]</f>
        <v>4.2765420152567808</v>
      </c>
    </row>
    <row r="1486" spans="1:20" x14ac:dyDescent="0.25">
      <c r="A1486" s="1">
        <v>45022</v>
      </c>
      <c r="B1486">
        <v>3421271</v>
      </c>
      <c r="C1486">
        <v>61</v>
      </c>
      <c r="D1486">
        <v>1264311</v>
      </c>
      <c r="E1486">
        <v>58</v>
      </c>
      <c r="F1486">
        <v>193340</v>
      </c>
      <c r="G1486">
        <v>62</v>
      </c>
      <c r="H1486">
        <v>169192</v>
      </c>
      <c r="I1486">
        <v>59</v>
      </c>
      <c r="J1486">
        <v>27061</v>
      </c>
      <c r="K1486">
        <v>94</v>
      </c>
      <c r="L1486">
        <v>914933</v>
      </c>
      <c r="M1486">
        <v>97</v>
      </c>
      <c r="N1486">
        <v>6122</v>
      </c>
      <c r="O1486">
        <v>38</v>
      </c>
      <c r="P1486" t="s">
        <v>22</v>
      </c>
      <c r="Q1486" t="str">
        <f>_xlfn.IFS(OR(MTA_Daily_Ridership[[#This Row],[Day Name]]="Saturday",MTA_Daily_Ridership[[#This Row],[Day Name]]="Sunday"),"Weekend",TRUE,"Weekday")</f>
        <v>Weekday</v>
      </c>
      <c r="R14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5996230</v>
      </c>
      <c r="S1486" s="9">
        <f>(MTA_Daily_Ridership[[#This Row],[Subways: % of Comparable Pre-Pandemic Day]]-100)/100</f>
        <v>-0.39</v>
      </c>
      <c r="T1486">
        <f>MTA_Daily_Ridership[[#This Row],[Subways: Total Estimated Ridership]]/MTA_Daily_Ridership[[#This Row],[Bridges and Tunnels: Total Traffic]]</f>
        <v>3.7393678007023463</v>
      </c>
    </row>
    <row r="1487" spans="1:20" x14ac:dyDescent="0.25">
      <c r="A1487" s="1">
        <v>45023</v>
      </c>
      <c r="B1487">
        <v>3130675</v>
      </c>
      <c r="C1487">
        <v>56</v>
      </c>
      <c r="D1487">
        <v>1150222</v>
      </c>
      <c r="E1487">
        <v>53</v>
      </c>
      <c r="F1487">
        <v>187800</v>
      </c>
      <c r="G1487">
        <v>60</v>
      </c>
      <c r="H1487">
        <v>159262</v>
      </c>
      <c r="I1487">
        <v>56</v>
      </c>
      <c r="J1487">
        <v>23831</v>
      </c>
      <c r="K1487">
        <v>82</v>
      </c>
      <c r="L1487">
        <v>900772</v>
      </c>
      <c r="M1487">
        <v>96</v>
      </c>
      <c r="N1487">
        <v>4925</v>
      </c>
      <c r="O1487">
        <v>30</v>
      </c>
      <c r="P1487" t="s">
        <v>24</v>
      </c>
      <c r="Q1487" t="str">
        <f>_xlfn.IFS(OR(MTA_Daily_Ridership[[#This Row],[Day Name]]="Saturday",MTA_Daily_Ridership[[#This Row],[Day Name]]="Sunday"),"Weekend",TRUE,"Weekday")</f>
        <v>Weekday</v>
      </c>
      <c r="R14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5557487</v>
      </c>
      <c r="S1487" s="9">
        <f>(MTA_Daily_Ridership[[#This Row],[Subways: % of Comparable Pre-Pandemic Day]]-100)/100</f>
        <v>-0.44</v>
      </c>
      <c r="T1487">
        <f>MTA_Daily_Ridership[[#This Row],[Subways: Total Estimated Ridership]]/MTA_Daily_Ridership[[#This Row],[Bridges and Tunnels: Total Traffic]]</f>
        <v>3.4755465311976836</v>
      </c>
    </row>
    <row r="1488" spans="1:20" x14ac:dyDescent="0.25">
      <c r="A1488" s="1">
        <v>45026</v>
      </c>
      <c r="B1488">
        <v>3142740</v>
      </c>
      <c r="C1488">
        <v>56</v>
      </c>
      <c r="D1488">
        <v>1236634</v>
      </c>
      <c r="E1488">
        <v>57</v>
      </c>
      <c r="F1488">
        <v>191412</v>
      </c>
      <c r="G1488">
        <v>62</v>
      </c>
      <c r="H1488">
        <v>170713</v>
      </c>
      <c r="I1488">
        <v>60</v>
      </c>
      <c r="J1488">
        <v>24135</v>
      </c>
      <c r="K1488">
        <v>83</v>
      </c>
      <c r="L1488">
        <v>922582</v>
      </c>
      <c r="M1488">
        <v>98</v>
      </c>
      <c r="N1488">
        <v>6121</v>
      </c>
      <c r="O1488">
        <v>38</v>
      </c>
      <c r="P1488" t="s">
        <v>25</v>
      </c>
      <c r="Q1488" t="str">
        <f>_xlfn.IFS(OR(MTA_Daily_Ridership[[#This Row],[Day Name]]="Saturday",MTA_Daily_Ridership[[#This Row],[Day Name]]="Sunday"),"Weekend",TRUE,"Weekday")</f>
        <v>Weekday</v>
      </c>
      <c r="R14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5694337</v>
      </c>
      <c r="S1488" s="9">
        <f>(MTA_Daily_Ridership[[#This Row],[Subways: % of Comparable Pre-Pandemic Day]]-100)/100</f>
        <v>-0.44</v>
      </c>
      <c r="T1488">
        <f>MTA_Daily_Ridership[[#This Row],[Subways: Total Estimated Ridership]]/MTA_Daily_Ridership[[#This Row],[Bridges and Tunnels: Total Traffic]]</f>
        <v>3.4064614310706256</v>
      </c>
    </row>
    <row r="1489" spans="1:20" x14ac:dyDescent="0.25">
      <c r="A1489" s="1">
        <v>45032</v>
      </c>
      <c r="B1489">
        <v>1864753</v>
      </c>
      <c r="C1489">
        <v>77</v>
      </c>
      <c r="D1489">
        <v>728462</v>
      </c>
      <c r="E1489">
        <v>73</v>
      </c>
      <c r="F1489">
        <v>80318</v>
      </c>
      <c r="G1489">
        <v>88</v>
      </c>
      <c r="H1489">
        <v>85026</v>
      </c>
      <c r="I1489">
        <v>83</v>
      </c>
      <c r="J1489">
        <v>16835</v>
      </c>
      <c r="K1489">
        <v>90</v>
      </c>
      <c r="L1489">
        <v>881923</v>
      </c>
      <c r="M1489">
        <v>102</v>
      </c>
      <c r="N1489">
        <v>1309</v>
      </c>
      <c r="O1489">
        <v>40</v>
      </c>
      <c r="P1489" t="s">
        <v>27</v>
      </c>
      <c r="Q1489" t="str">
        <f>_xlfn.IFS(OR(MTA_Daily_Ridership[[#This Row],[Day Name]]="Saturday",MTA_Daily_Ridership[[#This Row],[Day Name]]="Sunday"),"Weekend",TRUE,"Weekday")</f>
        <v>Weekend</v>
      </c>
      <c r="R14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3658626</v>
      </c>
      <c r="S1489" s="9">
        <f>(MTA_Daily_Ridership[[#This Row],[Subways: % of Comparable Pre-Pandemic Day]]-100)/100</f>
        <v>-0.23</v>
      </c>
      <c r="T1489">
        <f>MTA_Daily_Ridership[[#This Row],[Subways: Total Estimated Ridership]]/MTA_Daily_Ridership[[#This Row],[Bridges and Tunnels: Total Traffic]]</f>
        <v>2.1144170182657671</v>
      </c>
    </row>
    <row r="1490" spans="1:20" x14ac:dyDescent="0.25">
      <c r="A1490" s="1">
        <v>45034</v>
      </c>
      <c r="B1490">
        <v>3862133</v>
      </c>
      <c r="C1490">
        <v>69</v>
      </c>
      <c r="D1490">
        <v>1526133</v>
      </c>
      <c r="E1490">
        <v>70</v>
      </c>
      <c r="F1490">
        <v>207882</v>
      </c>
      <c r="G1490">
        <v>67</v>
      </c>
      <c r="H1490">
        <v>194548</v>
      </c>
      <c r="I1490">
        <v>68</v>
      </c>
      <c r="J1490">
        <v>29658</v>
      </c>
      <c r="K1490">
        <v>103</v>
      </c>
      <c r="L1490">
        <v>929653</v>
      </c>
      <c r="M1490">
        <v>99</v>
      </c>
      <c r="N1490">
        <v>7879</v>
      </c>
      <c r="O1490">
        <v>49</v>
      </c>
      <c r="P1490" t="s">
        <v>23</v>
      </c>
      <c r="Q1490" t="str">
        <f>_xlfn.IFS(OR(MTA_Daily_Ridership[[#This Row],[Day Name]]="Saturday",MTA_Daily_Ridership[[#This Row],[Day Name]]="Sunday"),"Weekend",TRUE,"Weekday")</f>
        <v>Weekday</v>
      </c>
      <c r="R14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6757886</v>
      </c>
      <c r="S1490" s="9">
        <f>(MTA_Daily_Ridership[[#This Row],[Subways: % of Comparable Pre-Pandemic Day]]-100)/100</f>
        <v>-0.31</v>
      </c>
      <c r="T1490">
        <f>MTA_Daily_Ridership[[#This Row],[Subways: Total Estimated Ridership]]/MTA_Daily_Ridership[[#This Row],[Bridges and Tunnels: Total Traffic]]</f>
        <v>4.1543812583835047</v>
      </c>
    </row>
    <row r="1491" spans="1:20" x14ac:dyDescent="0.25">
      <c r="A1491" s="1">
        <v>45035</v>
      </c>
      <c r="B1491">
        <v>3927706</v>
      </c>
      <c r="C1491">
        <v>70</v>
      </c>
      <c r="D1491">
        <v>1530452</v>
      </c>
      <c r="E1491">
        <v>70</v>
      </c>
      <c r="F1491">
        <v>206116</v>
      </c>
      <c r="G1491">
        <v>66</v>
      </c>
      <c r="H1491">
        <v>195085</v>
      </c>
      <c r="I1491">
        <v>68</v>
      </c>
      <c r="J1491">
        <v>30829</v>
      </c>
      <c r="K1491">
        <v>107</v>
      </c>
      <c r="L1491">
        <v>952981</v>
      </c>
      <c r="M1491">
        <v>101</v>
      </c>
      <c r="N1491">
        <v>7889</v>
      </c>
      <c r="O1491">
        <v>49</v>
      </c>
      <c r="P1491" t="s">
        <v>21</v>
      </c>
      <c r="Q1491" t="str">
        <f>_xlfn.IFS(OR(MTA_Daily_Ridership[[#This Row],[Day Name]]="Saturday",MTA_Daily_Ridership[[#This Row],[Day Name]]="Sunday"),"Weekend",TRUE,"Weekday")</f>
        <v>Weekday</v>
      </c>
      <c r="R14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6851058</v>
      </c>
      <c r="S1491" s="9">
        <f>(MTA_Daily_Ridership[[#This Row],[Subways: % of Comparable Pre-Pandemic Day]]-100)/100</f>
        <v>-0.3</v>
      </c>
      <c r="T1491">
        <f>MTA_Daily_Ridership[[#This Row],[Subways: Total Estimated Ridership]]/MTA_Daily_Ridership[[#This Row],[Bridges and Tunnels: Total Traffic]]</f>
        <v>4.1214945523572872</v>
      </c>
    </row>
    <row r="1492" spans="1:20" x14ac:dyDescent="0.25">
      <c r="A1492" s="1">
        <v>45036</v>
      </c>
      <c r="B1492">
        <v>4002433</v>
      </c>
      <c r="C1492">
        <v>72</v>
      </c>
      <c r="D1492">
        <v>1520258</v>
      </c>
      <c r="E1492">
        <v>70</v>
      </c>
      <c r="F1492">
        <v>208664</v>
      </c>
      <c r="G1492">
        <v>67</v>
      </c>
      <c r="H1492">
        <v>189699</v>
      </c>
      <c r="I1492">
        <v>66</v>
      </c>
      <c r="J1492">
        <v>30106</v>
      </c>
      <c r="K1492">
        <v>104</v>
      </c>
      <c r="L1492">
        <v>1014633</v>
      </c>
      <c r="M1492">
        <v>108</v>
      </c>
      <c r="N1492">
        <v>7577</v>
      </c>
      <c r="O1492">
        <v>47</v>
      </c>
      <c r="P1492" t="s">
        <v>22</v>
      </c>
      <c r="Q1492" t="str">
        <f>_xlfn.IFS(OR(MTA_Daily_Ridership[[#This Row],[Day Name]]="Saturday",MTA_Daily_Ridership[[#This Row],[Day Name]]="Sunday"),"Weekend",TRUE,"Weekday")</f>
        <v>Weekday</v>
      </c>
      <c r="R14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6973370</v>
      </c>
      <c r="S1492" s="9">
        <f>(MTA_Daily_Ridership[[#This Row],[Subways: % of Comparable Pre-Pandemic Day]]-100)/100</f>
        <v>-0.28000000000000003</v>
      </c>
      <c r="T1492">
        <f>MTA_Daily_Ridership[[#This Row],[Subways: Total Estimated Ridership]]/MTA_Daily_Ridership[[#This Row],[Bridges and Tunnels: Total Traffic]]</f>
        <v>3.9447100577253056</v>
      </c>
    </row>
    <row r="1493" spans="1:20" x14ac:dyDescent="0.25">
      <c r="A1493" s="1">
        <v>45039</v>
      </c>
      <c r="B1493">
        <v>1923243</v>
      </c>
      <c r="C1493">
        <v>79</v>
      </c>
      <c r="D1493">
        <v>673668</v>
      </c>
      <c r="E1493">
        <v>68</v>
      </c>
      <c r="F1493">
        <v>87793</v>
      </c>
      <c r="G1493">
        <v>96</v>
      </c>
      <c r="H1493">
        <v>79003</v>
      </c>
      <c r="I1493">
        <v>77</v>
      </c>
      <c r="J1493">
        <v>15947</v>
      </c>
      <c r="K1493">
        <v>85</v>
      </c>
      <c r="L1493">
        <v>880726</v>
      </c>
      <c r="M1493">
        <v>102</v>
      </c>
      <c r="N1493">
        <v>1326</v>
      </c>
      <c r="O1493">
        <v>41</v>
      </c>
      <c r="P1493" t="s">
        <v>27</v>
      </c>
      <c r="Q1493" t="str">
        <f>_xlfn.IFS(OR(MTA_Daily_Ridership[[#This Row],[Day Name]]="Saturday",MTA_Daily_Ridership[[#This Row],[Day Name]]="Sunday"),"Weekend",TRUE,"Weekday")</f>
        <v>Weekend</v>
      </c>
      <c r="R14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3661706</v>
      </c>
      <c r="S1493" s="9">
        <f>(MTA_Daily_Ridership[[#This Row],[Subways: % of Comparable Pre-Pandemic Day]]-100)/100</f>
        <v>-0.21</v>
      </c>
      <c r="T1493">
        <f>MTA_Daily_Ridership[[#This Row],[Subways: Total Estimated Ridership]]/MTA_Daily_Ridership[[#This Row],[Bridges and Tunnels: Total Traffic]]</f>
        <v>2.1837018550604843</v>
      </c>
    </row>
    <row r="1494" spans="1:20" x14ac:dyDescent="0.25">
      <c r="A1494" s="1">
        <v>45041</v>
      </c>
      <c r="B1494">
        <v>3956922</v>
      </c>
      <c r="C1494">
        <v>71</v>
      </c>
      <c r="D1494">
        <v>1529162</v>
      </c>
      <c r="E1494">
        <v>70</v>
      </c>
      <c r="F1494">
        <v>216767</v>
      </c>
      <c r="G1494">
        <v>70</v>
      </c>
      <c r="H1494">
        <v>192115</v>
      </c>
      <c r="I1494">
        <v>67</v>
      </c>
      <c r="J1494">
        <v>29504</v>
      </c>
      <c r="K1494">
        <v>102</v>
      </c>
      <c r="L1494">
        <v>927611</v>
      </c>
      <c r="M1494">
        <v>99</v>
      </c>
      <c r="N1494">
        <v>7806</v>
      </c>
      <c r="O1494">
        <v>48</v>
      </c>
      <c r="P1494" t="s">
        <v>23</v>
      </c>
      <c r="Q1494" t="str">
        <f>_xlfn.IFS(OR(MTA_Daily_Ridership[[#This Row],[Day Name]]="Saturday",MTA_Daily_Ridership[[#This Row],[Day Name]]="Sunday"),"Weekend",TRUE,"Weekday")</f>
        <v>Weekday</v>
      </c>
      <c r="R14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6859887</v>
      </c>
      <c r="S1494" s="9">
        <f>(MTA_Daily_Ridership[[#This Row],[Subways: % of Comparable Pre-Pandemic Day]]-100)/100</f>
        <v>-0.28999999999999998</v>
      </c>
      <c r="T1494">
        <f>MTA_Daily_Ridership[[#This Row],[Subways: Total Estimated Ridership]]/MTA_Daily_Ridership[[#This Row],[Bridges and Tunnels: Total Traffic]]</f>
        <v>4.2657126748173537</v>
      </c>
    </row>
    <row r="1495" spans="1:20" x14ac:dyDescent="0.25">
      <c r="A1495" s="1">
        <v>45042</v>
      </c>
      <c r="B1495">
        <v>3994837</v>
      </c>
      <c r="C1495">
        <v>72</v>
      </c>
      <c r="D1495">
        <v>1531476</v>
      </c>
      <c r="E1495">
        <v>70</v>
      </c>
      <c r="F1495">
        <v>216097</v>
      </c>
      <c r="G1495">
        <v>70</v>
      </c>
      <c r="H1495">
        <v>191885</v>
      </c>
      <c r="I1495">
        <v>67</v>
      </c>
      <c r="J1495">
        <v>30191</v>
      </c>
      <c r="K1495">
        <v>104</v>
      </c>
      <c r="L1495">
        <v>947254</v>
      </c>
      <c r="M1495">
        <v>101</v>
      </c>
      <c r="N1495">
        <v>7758</v>
      </c>
      <c r="O1495">
        <v>48</v>
      </c>
      <c r="P1495" t="s">
        <v>21</v>
      </c>
      <c r="Q1495" t="str">
        <f>_xlfn.IFS(OR(MTA_Daily_Ridership[[#This Row],[Day Name]]="Saturday",MTA_Daily_Ridership[[#This Row],[Day Name]]="Sunday"),"Weekend",TRUE,"Weekday")</f>
        <v>Weekday</v>
      </c>
      <c r="R14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6919498</v>
      </c>
      <c r="S1495" s="9">
        <f>(MTA_Daily_Ridership[[#This Row],[Subways: % of Comparable Pre-Pandemic Day]]-100)/100</f>
        <v>-0.28000000000000003</v>
      </c>
      <c r="T1495">
        <f>MTA_Daily_Ridership[[#This Row],[Subways: Total Estimated Ridership]]/MTA_Daily_Ridership[[#This Row],[Bridges and Tunnels: Total Traffic]]</f>
        <v>4.2172817428060476</v>
      </c>
    </row>
    <row r="1496" spans="1:20" x14ac:dyDescent="0.25">
      <c r="A1496" s="1">
        <v>45043</v>
      </c>
      <c r="B1496">
        <v>3999831</v>
      </c>
      <c r="C1496">
        <v>72</v>
      </c>
      <c r="D1496">
        <v>1506783</v>
      </c>
      <c r="E1496">
        <v>69</v>
      </c>
      <c r="F1496">
        <v>216674</v>
      </c>
      <c r="G1496">
        <v>70</v>
      </c>
      <c r="H1496">
        <v>184365</v>
      </c>
      <c r="I1496">
        <v>64</v>
      </c>
      <c r="J1496">
        <v>29969</v>
      </c>
      <c r="K1496">
        <v>104</v>
      </c>
      <c r="L1496">
        <v>981809</v>
      </c>
      <c r="M1496">
        <v>104</v>
      </c>
      <c r="N1496">
        <v>7564</v>
      </c>
      <c r="O1496">
        <v>47</v>
      </c>
      <c r="P1496" t="s">
        <v>22</v>
      </c>
      <c r="Q1496" t="str">
        <f>_xlfn.IFS(OR(MTA_Daily_Ridership[[#This Row],[Day Name]]="Saturday",MTA_Daily_Ridership[[#This Row],[Day Name]]="Sunday"),"Weekend",TRUE,"Weekday")</f>
        <v>Weekday</v>
      </c>
      <c r="R14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6926995</v>
      </c>
      <c r="S1496" s="9">
        <f>(MTA_Daily_Ridership[[#This Row],[Subways: % of Comparable Pre-Pandemic Day]]-100)/100</f>
        <v>-0.28000000000000003</v>
      </c>
      <c r="T1496">
        <f>MTA_Daily_Ridership[[#This Row],[Subways: Total Estimated Ridership]]/MTA_Daily_Ridership[[#This Row],[Bridges and Tunnels: Total Traffic]]</f>
        <v>4.0739400433281832</v>
      </c>
    </row>
    <row r="1497" spans="1:20" x14ac:dyDescent="0.25">
      <c r="A1497" s="1">
        <v>45045</v>
      </c>
      <c r="B1497">
        <v>2179978</v>
      </c>
      <c r="C1497">
        <v>69</v>
      </c>
      <c r="D1497">
        <v>715608</v>
      </c>
      <c r="E1497">
        <v>54</v>
      </c>
      <c r="F1497">
        <v>85167</v>
      </c>
      <c r="G1497">
        <v>75</v>
      </c>
      <c r="H1497">
        <v>77009</v>
      </c>
      <c r="I1497">
        <v>52</v>
      </c>
      <c r="J1497">
        <v>15688</v>
      </c>
      <c r="K1497">
        <v>94</v>
      </c>
      <c r="L1497">
        <v>832504</v>
      </c>
      <c r="M1497">
        <v>91</v>
      </c>
      <c r="N1497">
        <v>1871</v>
      </c>
      <c r="O1497">
        <v>37</v>
      </c>
      <c r="P1497" t="s">
        <v>26</v>
      </c>
      <c r="Q1497" t="str">
        <f>_xlfn.IFS(OR(MTA_Daily_Ridership[[#This Row],[Day Name]]="Saturday",MTA_Daily_Ridership[[#This Row],[Day Name]]="Sunday"),"Weekend",TRUE,"Weekday")</f>
        <v>Weekend</v>
      </c>
      <c r="R14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3907825</v>
      </c>
      <c r="S1497" s="9">
        <f>(MTA_Daily_Ridership[[#This Row],[Subways: % of Comparable Pre-Pandemic Day]]-100)/100</f>
        <v>-0.31</v>
      </c>
      <c r="T1497">
        <f>MTA_Daily_Ridership[[#This Row],[Subways: Total Estimated Ridership]]/MTA_Daily_Ridership[[#This Row],[Bridges and Tunnels: Total Traffic]]</f>
        <v>2.6185796104282981</v>
      </c>
    </row>
    <row r="1498" spans="1:20" x14ac:dyDescent="0.25">
      <c r="A1498" s="1">
        <v>45046</v>
      </c>
      <c r="B1498">
        <v>1744098</v>
      </c>
      <c r="C1498">
        <v>72</v>
      </c>
      <c r="D1498">
        <v>578075</v>
      </c>
      <c r="E1498">
        <v>58</v>
      </c>
      <c r="F1498">
        <v>75065</v>
      </c>
      <c r="G1498">
        <v>82</v>
      </c>
      <c r="H1498">
        <v>65334</v>
      </c>
      <c r="I1498">
        <v>63</v>
      </c>
      <c r="J1498">
        <v>15451</v>
      </c>
      <c r="K1498">
        <v>83</v>
      </c>
      <c r="L1498">
        <v>786171</v>
      </c>
      <c r="M1498">
        <v>91</v>
      </c>
      <c r="N1498">
        <v>1355</v>
      </c>
      <c r="O1498">
        <v>42</v>
      </c>
      <c r="P1498" t="s">
        <v>27</v>
      </c>
      <c r="Q1498" t="str">
        <f>_xlfn.IFS(OR(MTA_Daily_Ridership[[#This Row],[Day Name]]="Saturday",MTA_Daily_Ridership[[#This Row],[Day Name]]="Sunday"),"Weekend",TRUE,"Weekday")</f>
        <v>Weekend</v>
      </c>
      <c r="R14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3265549</v>
      </c>
      <c r="S1498" s="9">
        <f>(MTA_Daily_Ridership[[#This Row],[Subways: % of Comparable Pre-Pandemic Day]]-100)/100</f>
        <v>-0.28000000000000003</v>
      </c>
      <c r="T1498">
        <f>MTA_Daily_Ridership[[#This Row],[Subways: Total Estimated Ridership]]/MTA_Daily_Ridership[[#This Row],[Bridges and Tunnels: Total Traffic]]</f>
        <v>2.2184715538985795</v>
      </c>
    </row>
    <row r="1499" spans="1:20" x14ac:dyDescent="0.25">
      <c r="A1499" s="1">
        <v>45053</v>
      </c>
      <c r="B1499">
        <v>2033790</v>
      </c>
      <c r="C1499">
        <v>85</v>
      </c>
      <c r="D1499">
        <v>705419</v>
      </c>
      <c r="E1499">
        <v>73</v>
      </c>
      <c r="F1499">
        <v>92076</v>
      </c>
      <c r="G1499">
        <v>94</v>
      </c>
      <c r="H1499">
        <v>83007</v>
      </c>
      <c r="I1499">
        <v>80</v>
      </c>
      <c r="J1499">
        <v>17822</v>
      </c>
      <c r="K1499">
        <v>105</v>
      </c>
      <c r="L1499">
        <v>902067</v>
      </c>
      <c r="M1499">
        <v>106</v>
      </c>
      <c r="N1499">
        <v>2705</v>
      </c>
      <c r="O1499">
        <v>77</v>
      </c>
      <c r="P1499" t="s">
        <v>27</v>
      </c>
      <c r="Q1499" t="str">
        <f>_xlfn.IFS(OR(MTA_Daily_Ridership[[#This Row],[Day Name]]="Saturday",MTA_Daily_Ridership[[#This Row],[Day Name]]="Sunday"),"Weekend",TRUE,"Weekday")</f>
        <v>Weekend</v>
      </c>
      <c r="R14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3836886</v>
      </c>
      <c r="S1499" s="9">
        <f>(MTA_Daily_Ridership[[#This Row],[Subways: % of Comparable Pre-Pandemic Day]]-100)/100</f>
        <v>-0.15</v>
      </c>
      <c r="T1499">
        <f>MTA_Daily_Ridership[[#This Row],[Subways: Total Estimated Ridership]]/MTA_Daily_Ridership[[#This Row],[Bridges and Tunnels: Total Traffic]]</f>
        <v>2.2545886281174234</v>
      </c>
    </row>
    <row r="1500" spans="1:20" x14ac:dyDescent="0.25">
      <c r="A1500" s="1">
        <v>45060</v>
      </c>
      <c r="B1500">
        <v>1926966</v>
      </c>
      <c r="C1500">
        <v>81</v>
      </c>
      <c r="D1500">
        <v>690606</v>
      </c>
      <c r="E1500">
        <v>72</v>
      </c>
      <c r="F1500">
        <v>102178</v>
      </c>
      <c r="G1500">
        <v>105</v>
      </c>
      <c r="H1500">
        <v>101088</v>
      </c>
      <c r="I1500">
        <v>97</v>
      </c>
      <c r="J1500">
        <v>20222</v>
      </c>
      <c r="K1500">
        <v>119</v>
      </c>
      <c r="L1500">
        <v>981015</v>
      </c>
      <c r="M1500">
        <v>115</v>
      </c>
      <c r="N1500">
        <v>1654</v>
      </c>
      <c r="O1500">
        <v>47</v>
      </c>
      <c r="P1500" t="s">
        <v>27</v>
      </c>
      <c r="Q1500" t="str">
        <f>_xlfn.IFS(OR(MTA_Daily_Ridership[[#This Row],[Day Name]]="Saturday",MTA_Daily_Ridership[[#This Row],[Day Name]]="Sunday"),"Weekend",TRUE,"Weekday")</f>
        <v>Weekend</v>
      </c>
      <c r="R15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3823729</v>
      </c>
      <c r="S1500" s="9">
        <f>(MTA_Daily_Ridership[[#This Row],[Subways: % of Comparable Pre-Pandemic Day]]-100)/100</f>
        <v>-0.19</v>
      </c>
      <c r="T1500">
        <f>MTA_Daily_Ridership[[#This Row],[Subways: Total Estimated Ridership]]/MTA_Daily_Ridership[[#This Row],[Bridges and Tunnels: Total Traffic]]</f>
        <v>1.9642574272564639</v>
      </c>
    </row>
    <row r="1501" spans="1:20" x14ac:dyDescent="0.25">
      <c r="A1501" s="1">
        <v>45066</v>
      </c>
      <c r="B1501">
        <v>2314672</v>
      </c>
      <c r="C1501">
        <v>72</v>
      </c>
      <c r="D1501">
        <v>760830</v>
      </c>
      <c r="E1501">
        <v>55</v>
      </c>
      <c r="F1501">
        <v>102957</v>
      </c>
      <c r="G1501">
        <v>87</v>
      </c>
      <c r="H1501">
        <v>95625</v>
      </c>
      <c r="I1501">
        <v>63</v>
      </c>
      <c r="J1501">
        <v>16570</v>
      </c>
      <c r="K1501">
        <v>96</v>
      </c>
      <c r="L1501">
        <v>888784</v>
      </c>
      <c r="M1501">
        <v>93</v>
      </c>
      <c r="N1501">
        <v>1970</v>
      </c>
      <c r="O1501">
        <v>41</v>
      </c>
      <c r="P1501" t="s">
        <v>26</v>
      </c>
      <c r="Q1501" t="str">
        <f>_xlfn.IFS(OR(MTA_Daily_Ridership[[#This Row],[Day Name]]="Saturday",MTA_Daily_Ridership[[#This Row],[Day Name]]="Sunday"),"Weekend",TRUE,"Weekday")</f>
        <v>Weekend</v>
      </c>
      <c r="R15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4181408</v>
      </c>
      <c r="S1501" s="9">
        <f>(MTA_Daily_Ridership[[#This Row],[Subways: % of Comparable Pre-Pandemic Day]]-100)/100</f>
        <v>-0.28000000000000003</v>
      </c>
      <c r="T1501">
        <f>MTA_Daily_Ridership[[#This Row],[Subways: Total Estimated Ridership]]/MTA_Daily_Ridership[[#This Row],[Bridges and Tunnels: Total Traffic]]</f>
        <v>2.6043133089704584</v>
      </c>
    </row>
    <row r="1502" spans="1:20" x14ac:dyDescent="0.25">
      <c r="A1502" s="1">
        <v>45067</v>
      </c>
      <c r="B1502">
        <v>2132724</v>
      </c>
      <c r="C1502">
        <v>89</v>
      </c>
      <c r="D1502">
        <v>727850</v>
      </c>
      <c r="E1502">
        <v>76</v>
      </c>
      <c r="F1502">
        <v>103484</v>
      </c>
      <c r="G1502">
        <v>106</v>
      </c>
      <c r="H1502">
        <v>91335</v>
      </c>
      <c r="I1502">
        <v>88</v>
      </c>
      <c r="J1502">
        <v>17545</v>
      </c>
      <c r="K1502">
        <v>103</v>
      </c>
      <c r="L1502">
        <v>959948</v>
      </c>
      <c r="M1502">
        <v>113</v>
      </c>
      <c r="N1502">
        <v>1919</v>
      </c>
      <c r="O1502">
        <v>55</v>
      </c>
      <c r="P1502" t="s">
        <v>27</v>
      </c>
      <c r="Q1502" t="str">
        <f>_xlfn.IFS(OR(MTA_Daily_Ridership[[#This Row],[Day Name]]="Saturday",MTA_Daily_Ridership[[#This Row],[Day Name]]="Sunday"),"Weekend",TRUE,"Weekday")</f>
        <v>Weekend</v>
      </c>
      <c r="R15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4034805</v>
      </c>
      <c r="S1502" s="9">
        <f>(MTA_Daily_Ridership[[#This Row],[Subways: % of Comparable Pre-Pandemic Day]]-100)/100</f>
        <v>-0.11</v>
      </c>
      <c r="T1502">
        <f>MTA_Daily_Ridership[[#This Row],[Subways: Total Estimated Ridership]]/MTA_Daily_Ridership[[#This Row],[Bridges and Tunnels: Total Traffic]]</f>
        <v>2.221707842508136</v>
      </c>
    </row>
    <row r="1503" spans="1:20" x14ac:dyDescent="0.25">
      <c r="A1503" s="1">
        <v>45074</v>
      </c>
      <c r="B1503">
        <v>2029088</v>
      </c>
      <c r="C1503">
        <v>85</v>
      </c>
      <c r="D1503">
        <v>707787</v>
      </c>
      <c r="E1503">
        <v>73</v>
      </c>
      <c r="F1503">
        <v>102985</v>
      </c>
      <c r="G1503">
        <v>106</v>
      </c>
      <c r="H1503">
        <v>102009</v>
      </c>
      <c r="I1503">
        <v>98</v>
      </c>
      <c r="J1503">
        <v>17527</v>
      </c>
      <c r="K1503">
        <v>103</v>
      </c>
      <c r="L1503">
        <v>906089</v>
      </c>
      <c r="M1503">
        <v>106</v>
      </c>
      <c r="N1503">
        <v>2426</v>
      </c>
      <c r="O1503">
        <v>69</v>
      </c>
      <c r="P1503" t="s">
        <v>27</v>
      </c>
      <c r="Q1503" t="str">
        <f>_xlfn.IFS(OR(MTA_Daily_Ridership[[#This Row],[Day Name]]="Saturday",MTA_Daily_Ridership[[#This Row],[Day Name]]="Sunday"),"Weekend",TRUE,"Weekday")</f>
        <v>Weekend</v>
      </c>
      <c r="R15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3867911</v>
      </c>
      <c r="S1503" s="9">
        <f>(MTA_Daily_Ridership[[#This Row],[Subways: % of Comparable Pre-Pandemic Day]]-100)/100</f>
        <v>-0.15</v>
      </c>
      <c r="T1503">
        <f>MTA_Daily_Ridership[[#This Row],[Subways: Total Estimated Ridership]]/MTA_Daily_Ridership[[#This Row],[Bridges and Tunnels: Total Traffic]]</f>
        <v>2.2393914946544986</v>
      </c>
    </row>
    <row r="1504" spans="1:20" x14ac:dyDescent="0.25">
      <c r="A1504" s="1">
        <v>45075</v>
      </c>
      <c r="B1504">
        <v>1952779</v>
      </c>
      <c r="C1504">
        <v>82</v>
      </c>
      <c r="D1504">
        <v>758893</v>
      </c>
      <c r="E1504">
        <v>79</v>
      </c>
      <c r="F1504">
        <v>99456</v>
      </c>
      <c r="G1504">
        <v>102</v>
      </c>
      <c r="H1504">
        <v>86149</v>
      </c>
      <c r="I1504">
        <v>83</v>
      </c>
      <c r="J1504">
        <v>12121</v>
      </c>
      <c r="K1504">
        <v>71</v>
      </c>
      <c r="L1504">
        <v>836613</v>
      </c>
      <c r="M1504">
        <v>98</v>
      </c>
      <c r="N1504">
        <v>2520</v>
      </c>
      <c r="O1504">
        <v>72</v>
      </c>
      <c r="P1504" t="s">
        <v>25</v>
      </c>
      <c r="Q1504" t="str">
        <f>_xlfn.IFS(OR(MTA_Daily_Ridership[[#This Row],[Day Name]]="Saturday",MTA_Daily_Ridership[[#This Row],[Day Name]]="Sunday"),"Weekend",TRUE,"Weekday")</f>
        <v>Weekday</v>
      </c>
      <c r="R15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3748531</v>
      </c>
      <c r="S1504" s="9">
        <f>(MTA_Daily_Ridership[[#This Row],[Subways: % of Comparable Pre-Pandemic Day]]-100)/100</f>
        <v>-0.18</v>
      </c>
      <c r="T1504">
        <f>MTA_Daily_Ridership[[#This Row],[Subways: Total Estimated Ridership]]/MTA_Daily_Ridership[[#This Row],[Bridges and Tunnels: Total Traffic]]</f>
        <v>2.3341485250647551</v>
      </c>
    </row>
    <row r="1505" spans="1:20" x14ac:dyDescent="0.25">
      <c r="A1505" s="1">
        <v>45078</v>
      </c>
      <c r="B1505">
        <v>3894167</v>
      </c>
      <c r="C1505">
        <v>69</v>
      </c>
      <c r="D1505">
        <v>1457503</v>
      </c>
      <c r="E1505">
        <v>68</v>
      </c>
      <c r="F1505">
        <v>210483</v>
      </c>
      <c r="G1505">
        <v>63</v>
      </c>
      <c r="H1505">
        <v>191410</v>
      </c>
      <c r="I1505">
        <v>65</v>
      </c>
      <c r="J1505">
        <v>30088</v>
      </c>
      <c r="K1505">
        <v>103</v>
      </c>
      <c r="L1505">
        <v>1006107</v>
      </c>
      <c r="M1505">
        <v>102</v>
      </c>
      <c r="N1505">
        <v>7152</v>
      </c>
      <c r="O1505">
        <v>44</v>
      </c>
      <c r="P1505" t="s">
        <v>22</v>
      </c>
      <c r="Q1505" t="str">
        <f>_xlfn.IFS(OR(MTA_Daily_Ridership[[#This Row],[Day Name]]="Saturday",MTA_Daily_Ridership[[#This Row],[Day Name]]="Sunday"),"Weekend",TRUE,"Weekday")</f>
        <v>Weekday</v>
      </c>
      <c r="R15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6796910</v>
      </c>
      <c r="S1505" s="9">
        <f>(MTA_Daily_Ridership[[#This Row],[Subways: % of Comparable Pre-Pandemic Day]]-100)/100</f>
        <v>-0.31</v>
      </c>
      <c r="T1505">
        <f>MTA_Daily_Ridership[[#This Row],[Subways: Total Estimated Ridership]]/MTA_Daily_Ridership[[#This Row],[Bridges and Tunnels: Total Traffic]]</f>
        <v>3.8705296752731071</v>
      </c>
    </row>
    <row r="1506" spans="1:20" x14ac:dyDescent="0.25">
      <c r="A1506" s="1">
        <v>45083</v>
      </c>
      <c r="B1506">
        <v>3929131</v>
      </c>
      <c r="C1506">
        <v>70</v>
      </c>
      <c r="D1506">
        <v>1474317</v>
      </c>
      <c r="E1506">
        <v>69</v>
      </c>
      <c r="F1506">
        <v>218376</v>
      </c>
      <c r="G1506">
        <v>66</v>
      </c>
      <c r="H1506">
        <v>213292</v>
      </c>
      <c r="I1506">
        <v>72</v>
      </c>
      <c r="J1506">
        <v>29999</v>
      </c>
      <c r="K1506">
        <v>102</v>
      </c>
      <c r="L1506">
        <v>945555</v>
      </c>
      <c r="M1506">
        <v>96</v>
      </c>
      <c r="N1506">
        <v>7795</v>
      </c>
      <c r="O1506">
        <v>48</v>
      </c>
      <c r="P1506" t="s">
        <v>23</v>
      </c>
      <c r="Q1506" t="str">
        <f>_xlfn.IFS(OR(MTA_Daily_Ridership[[#This Row],[Day Name]]="Saturday",MTA_Daily_Ridership[[#This Row],[Day Name]]="Sunday"),"Weekend",TRUE,"Weekday")</f>
        <v>Weekday</v>
      </c>
      <c r="R15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6818465</v>
      </c>
      <c r="S1506" s="9">
        <f>(MTA_Daily_Ridership[[#This Row],[Subways: % of Comparable Pre-Pandemic Day]]-100)/100</f>
        <v>-0.3</v>
      </c>
      <c r="T1506">
        <f>MTA_Daily_Ridership[[#This Row],[Subways: Total Estimated Ridership]]/MTA_Daily_Ridership[[#This Row],[Bridges and Tunnels: Total Traffic]]</f>
        <v>4.1553701265394398</v>
      </c>
    </row>
    <row r="1507" spans="1:20" x14ac:dyDescent="0.25">
      <c r="A1507" s="1">
        <v>45085</v>
      </c>
      <c r="B1507">
        <v>3268529</v>
      </c>
      <c r="C1507">
        <v>58</v>
      </c>
      <c r="D1507">
        <v>1216291</v>
      </c>
      <c r="E1507">
        <v>57</v>
      </c>
      <c r="F1507">
        <v>189487</v>
      </c>
      <c r="G1507">
        <v>57</v>
      </c>
      <c r="H1507">
        <v>176985</v>
      </c>
      <c r="I1507">
        <v>60</v>
      </c>
      <c r="J1507">
        <v>27689</v>
      </c>
      <c r="K1507">
        <v>95</v>
      </c>
      <c r="L1507">
        <v>932162</v>
      </c>
      <c r="M1507">
        <v>95</v>
      </c>
      <c r="N1507">
        <v>5503</v>
      </c>
      <c r="O1507">
        <v>34</v>
      </c>
      <c r="P1507" t="s">
        <v>22</v>
      </c>
      <c r="Q1507" t="str">
        <f>_xlfn.IFS(OR(MTA_Daily_Ridership[[#This Row],[Day Name]]="Saturday",MTA_Daily_Ridership[[#This Row],[Day Name]]="Sunday"),"Weekend",TRUE,"Weekday")</f>
        <v>Weekday</v>
      </c>
      <c r="R15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5816646</v>
      </c>
      <c r="S1507" s="9">
        <f>(MTA_Daily_Ridership[[#This Row],[Subways: % of Comparable Pre-Pandemic Day]]-100)/100</f>
        <v>-0.42</v>
      </c>
      <c r="T1507">
        <f>MTA_Daily_Ridership[[#This Row],[Subways: Total Estimated Ridership]]/MTA_Daily_Ridership[[#This Row],[Bridges and Tunnels: Total Traffic]]</f>
        <v>3.5063958839772487</v>
      </c>
    </row>
    <row r="1508" spans="1:20" x14ac:dyDescent="0.25">
      <c r="A1508" s="1">
        <v>45086</v>
      </c>
      <c r="B1508">
        <v>3425232</v>
      </c>
      <c r="C1508">
        <v>61</v>
      </c>
      <c r="D1508">
        <v>1256670</v>
      </c>
      <c r="E1508">
        <v>58</v>
      </c>
      <c r="F1508">
        <v>214001</v>
      </c>
      <c r="G1508">
        <v>64</v>
      </c>
      <c r="H1508">
        <v>185677</v>
      </c>
      <c r="I1508">
        <v>63</v>
      </c>
      <c r="J1508">
        <v>25845</v>
      </c>
      <c r="K1508">
        <v>88</v>
      </c>
      <c r="L1508">
        <v>1005974</v>
      </c>
      <c r="M1508">
        <v>102</v>
      </c>
      <c r="N1508">
        <v>5482</v>
      </c>
      <c r="O1508">
        <v>34</v>
      </c>
      <c r="P1508" t="s">
        <v>24</v>
      </c>
      <c r="Q1508" t="str">
        <f>_xlfn.IFS(OR(MTA_Daily_Ridership[[#This Row],[Day Name]]="Saturday",MTA_Daily_Ridership[[#This Row],[Day Name]]="Sunday"),"Weekend",TRUE,"Weekday")</f>
        <v>Weekday</v>
      </c>
      <c r="R15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6118881</v>
      </c>
      <c r="S1508" s="9">
        <f>(MTA_Daily_Ridership[[#This Row],[Subways: % of Comparable Pre-Pandemic Day]]-100)/100</f>
        <v>-0.39</v>
      </c>
      <c r="T1508">
        <f>MTA_Daily_Ridership[[#This Row],[Subways: Total Estimated Ridership]]/MTA_Daily_Ridership[[#This Row],[Bridges and Tunnels: Total Traffic]]</f>
        <v>3.4048911800901416</v>
      </c>
    </row>
    <row r="1509" spans="1:20" x14ac:dyDescent="0.25">
      <c r="A1509" s="1">
        <v>45090</v>
      </c>
      <c r="B1509">
        <v>3968160</v>
      </c>
      <c r="C1509">
        <v>71</v>
      </c>
      <c r="D1509">
        <v>1500122</v>
      </c>
      <c r="E1509">
        <v>70</v>
      </c>
      <c r="F1509">
        <v>233588</v>
      </c>
      <c r="G1509">
        <v>70</v>
      </c>
      <c r="H1509">
        <v>212364</v>
      </c>
      <c r="I1509">
        <v>72</v>
      </c>
      <c r="J1509">
        <v>30441</v>
      </c>
      <c r="K1509">
        <v>104</v>
      </c>
      <c r="L1509">
        <v>971010</v>
      </c>
      <c r="M1509">
        <v>99</v>
      </c>
      <c r="N1509">
        <v>7850</v>
      </c>
      <c r="O1509">
        <v>48</v>
      </c>
      <c r="P1509" t="s">
        <v>23</v>
      </c>
      <c r="Q1509" t="str">
        <f>_xlfn.IFS(OR(MTA_Daily_Ridership[[#This Row],[Day Name]]="Saturday",MTA_Daily_Ridership[[#This Row],[Day Name]]="Sunday"),"Weekend",TRUE,"Weekday")</f>
        <v>Weekday</v>
      </c>
      <c r="R15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6923535</v>
      </c>
      <c r="S1509" s="9">
        <f>(MTA_Daily_Ridership[[#This Row],[Subways: % of Comparable Pre-Pandemic Day]]-100)/100</f>
        <v>-0.28999999999999998</v>
      </c>
      <c r="T1509">
        <f>MTA_Daily_Ridership[[#This Row],[Subways: Total Estimated Ridership]]/MTA_Daily_Ridership[[#This Row],[Bridges and Tunnels: Total Traffic]]</f>
        <v>4.0866314456081811</v>
      </c>
    </row>
    <row r="1510" spans="1:20" x14ac:dyDescent="0.25">
      <c r="A1510" s="1">
        <v>45092</v>
      </c>
      <c r="B1510">
        <v>3928393</v>
      </c>
      <c r="C1510">
        <v>70</v>
      </c>
      <c r="D1510">
        <v>1475300</v>
      </c>
      <c r="E1510">
        <v>69</v>
      </c>
      <c r="F1510">
        <v>228608</v>
      </c>
      <c r="G1510">
        <v>69</v>
      </c>
      <c r="H1510">
        <v>206188</v>
      </c>
      <c r="I1510">
        <v>70</v>
      </c>
      <c r="J1510">
        <v>31298</v>
      </c>
      <c r="K1510">
        <v>107</v>
      </c>
      <c r="L1510">
        <v>1028832</v>
      </c>
      <c r="M1510">
        <v>105</v>
      </c>
      <c r="N1510">
        <v>7390</v>
      </c>
      <c r="O1510">
        <v>46</v>
      </c>
      <c r="P1510" t="s">
        <v>22</v>
      </c>
      <c r="Q1510" t="str">
        <f>_xlfn.IFS(OR(MTA_Daily_Ridership[[#This Row],[Day Name]]="Saturday",MTA_Daily_Ridership[[#This Row],[Day Name]]="Sunday"),"Weekend",TRUE,"Weekday")</f>
        <v>Weekday</v>
      </c>
      <c r="R15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6906009</v>
      </c>
      <c r="S1510" s="9">
        <f>(MTA_Daily_Ridership[[#This Row],[Subways: % of Comparable Pre-Pandemic Day]]-100)/100</f>
        <v>-0.3</v>
      </c>
      <c r="T1510">
        <f>MTA_Daily_Ridership[[#This Row],[Subways: Total Estimated Ridership]]/MTA_Daily_Ridership[[#This Row],[Bridges and Tunnels: Total Traffic]]</f>
        <v>3.8183036686261702</v>
      </c>
    </row>
    <row r="1511" spans="1:20" x14ac:dyDescent="0.25">
      <c r="A1511" s="1">
        <v>45096</v>
      </c>
      <c r="B1511">
        <v>2636887</v>
      </c>
      <c r="C1511">
        <v>101</v>
      </c>
      <c r="D1511">
        <v>1075747</v>
      </c>
      <c r="E1511">
        <v>99</v>
      </c>
      <c r="F1511">
        <v>196645</v>
      </c>
      <c r="G1511">
        <v>200</v>
      </c>
      <c r="H1511">
        <v>168591</v>
      </c>
      <c r="I1511">
        <v>154</v>
      </c>
      <c r="J1511">
        <v>17494</v>
      </c>
      <c r="K1511">
        <v>97</v>
      </c>
      <c r="L1511">
        <v>964071</v>
      </c>
      <c r="M1511">
        <v>104</v>
      </c>
      <c r="N1511">
        <v>4094</v>
      </c>
      <c r="O1511">
        <v>105</v>
      </c>
      <c r="P1511" t="s">
        <v>25</v>
      </c>
      <c r="Q1511" t="str">
        <f>_xlfn.IFS(OR(MTA_Daily_Ridership[[#This Row],[Day Name]]="Saturday",MTA_Daily_Ridership[[#This Row],[Day Name]]="Sunday"),"Weekend",TRUE,"Weekday")</f>
        <v>Weekday</v>
      </c>
      <c r="R15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5063529</v>
      </c>
      <c r="S1511" s="9">
        <f>(MTA_Daily_Ridership[[#This Row],[Subways: % of Comparable Pre-Pandemic Day]]-100)/100</f>
        <v>0.01</v>
      </c>
      <c r="T1511">
        <f>MTA_Daily_Ridership[[#This Row],[Subways: Total Estimated Ridership]]/MTA_Daily_Ridership[[#This Row],[Bridges and Tunnels: Total Traffic]]</f>
        <v>2.7351585101097324</v>
      </c>
    </row>
    <row r="1512" spans="1:20" x14ac:dyDescent="0.25">
      <c r="A1512" s="1">
        <v>45107</v>
      </c>
      <c r="B1512">
        <v>3259767</v>
      </c>
      <c r="C1512">
        <v>58</v>
      </c>
      <c r="D1512">
        <v>1248822</v>
      </c>
      <c r="E1512">
        <v>58</v>
      </c>
      <c r="F1512">
        <v>219673</v>
      </c>
      <c r="G1512">
        <v>66</v>
      </c>
      <c r="H1512">
        <v>178064</v>
      </c>
      <c r="I1512">
        <v>60</v>
      </c>
      <c r="J1512">
        <v>28028</v>
      </c>
      <c r="K1512">
        <v>96</v>
      </c>
      <c r="L1512">
        <v>1043286</v>
      </c>
      <c r="M1512">
        <v>106</v>
      </c>
      <c r="N1512">
        <v>5817</v>
      </c>
      <c r="O1512">
        <v>36</v>
      </c>
      <c r="P1512" t="s">
        <v>24</v>
      </c>
      <c r="Q1512" t="str">
        <f>_xlfn.IFS(OR(MTA_Daily_Ridership[[#This Row],[Day Name]]="Saturday",MTA_Daily_Ridership[[#This Row],[Day Name]]="Sunday"),"Weekend",TRUE,"Weekday")</f>
        <v>Weekday</v>
      </c>
      <c r="R15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5983457</v>
      </c>
      <c r="S1512" s="9">
        <f>(MTA_Daily_Ridership[[#This Row],[Subways: % of Comparable Pre-Pandemic Day]]-100)/100</f>
        <v>-0.42</v>
      </c>
      <c r="T1512">
        <f>MTA_Daily_Ridership[[#This Row],[Subways: Total Estimated Ridership]]/MTA_Daily_Ridership[[#This Row],[Bridges and Tunnels: Total Traffic]]</f>
        <v>3.1245190676382122</v>
      </c>
    </row>
    <row r="1513" spans="1:20" x14ac:dyDescent="0.25">
      <c r="A1513" s="1">
        <v>45110</v>
      </c>
      <c r="B1513">
        <v>2662052</v>
      </c>
      <c r="C1513">
        <v>50</v>
      </c>
      <c r="D1513">
        <v>1117930</v>
      </c>
      <c r="E1513">
        <v>54</v>
      </c>
      <c r="F1513">
        <v>149641</v>
      </c>
      <c r="G1513">
        <v>47</v>
      </c>
      <c r="H1513">
        <v>128417</v>
      </c>
      <c r="I1513">
        <v>45</v>
      </c>
      <c r="J1513">
        <v>23795</v>
      </c>
      <c r="K1513">
        <v>84</v>
      </c>
      <c r="L1513">
        <v>860662</v>
      </c>
      <c r="M1513">
        <v>90</v>
      </c>
      <c r="N1513">
        <v>4718</v>
      </c>
      <c r="O1513">
        <v>34</v>
      </c>
      <c r="P1513" t="s">
        <v>25</v>
      </c>
      <c r="Q1513" t="str">
        <f>_xlfn.IFS(OR(MTA_Daily_Ridership[[#This Row],[Day Name]]="Saturday",MTA_Daily_Ridership[[#This Row],[Day Name]]="Sunday"),"Weekend",TRUE,"Weekday")</f>
        <v>Weekday</v>
      </c>
      <c r="R15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4947215</v>
      </c>
      <c r="S1513" s="9">
        <f>(MTA_Daily_Ridership[[#This Row],[Subways: % of Comparable Pre-Pandemic Day]]-100)/100</f>
        <v>-0.5</v>
      </c>
      <c r="T1513">
        <f>MTA_Daily_Ridership[[#This Row],[Subways: Total Estimated Ridership]]/MTA_Daily_Ridership[[#This Row],[Bridges and Tunnels: Total Traffic]]</f>
        <v>3.0930283897743829</v>
      </c>
    </row>
    <row r="1514" spans="1:20" x14ac:dyDescent="0.25">
      <c r="A1514" s="1">
        <v>45111</v>
      </c>
      <c r="B1514">
        <v>1791179</v>
      </c>
      <c r="C1514">
        <v>77</v>
      </c>
      <c r="D1514">
        <v>631937</v>
      </c>
      <c r="E1514">
        <v>58</v>
      </c>
      <c r="F1514">
        <v>96458</v>
      </c>
      <c r="G1514">
        <v>92</v>
      </c>
      <c r="H1514">
        <v>84010</v>
      </c>
      <c r="I1514">
        <v>79</v>
      </c>
      <c r="J1514">
        <v>13059</v>
      </c>
      <c r="K1514">
        <v>79</v>
      </c>
      <c r="L1514">
        <v>715453</v>
      </c>
      <c r="M1514">
        <v>81</v>
      </c>
      <c r="N1514">
        <v>2305</v>
      </c>
      <c r="O1514">
        <v>65</v>
      </c>
      <c r="P1514" t="s">
        <v>23</v>
      </c>
      <c r="Q1514" t="str">
        <f>_xlfn.IFS(OR(MTA_Daily_Ridership[[#This Row],[Day Name]]="Saturday",MTA_Daily_Ridership[[#This Row],[Day Name]]="Sunday"),"Weekend",TRUE,"Weekday")</f>
        <v>Weekday</v>
      </c>
      <c r="R15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3334401</v>
      </c>
      <c r="S1514" s="9">
        <f>(MTA_Daily_Ridership[[#This Row],[Subways: % of Comparable Pre-Pandemic Day]]-100)/100</f>
        <v>-0.23</v>
      </c>
      <c r="T1514">
        <f>MTA_Daily_Ridership[[#This Row],[Subways: Total Estimated Ridership]]/MTA_Daily_Ridership[[#This Row],[Bridges and Tunnels: Total Traffic]]</f>
        <v>2.5035592834190368</v>
      </c>
    </row>
    <row r="1515" spans="1:20" x14ac:dyDescent="0.25">
      <c r="A1515" s="1">
        <v>45123</v>
      </c>
      <c r="B1515">
        <v>1599858</v>
      </c>
      <c r="C1515">
        <v>68</v>
      </c>
      <c r="D1515">
        <v>583645</v>
      </c>
      <c r="E1515">
        <v>53</v>
      </c>
      <c r="F1515">
        <v>89763</v>
      </c>
      <c r="G1515">
        <v>86</v>
      </c>
      <c r="H1515">
        <v>72406</v>
      </c>
      <c r="I1515">
        <v>68</v>
      </c>
      <c r="J1515">
        <v>16496</v>
      </c>
      <c r="K1515">
        <v>100</v>
      </c>
      <c r="L1515">
        <v>817659</v>
      </c>
      <c r="M1515">
        <v>92</v>
      </c>
      <c r="N1515">
        <v>1559</v>
      </c>
      <c r="O1515">
        <v>44</v>
      </c>
      <c r="P1515" t="s">
        <v>27</v>
      </c>
      <c r="Q1515" t="str">
        <f>_xlfn.IFS(OR(MTA_Daily_Ridership[[#This Row],[Day Name]]="Saturday",MTA_Daily_Ridership[[#This Row],[Day Name]]="Sunday"),"Weekend",TRUE,"Weekday")</f>
        <v>Weekend</v>
      </c>
      <c r="R15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3181386</v>
      </c>
      <c r="S1515" s="9">
        <f>(MTA_Daily_Ridership[[#This Row],[Subways: % of Comparable Pre-Pandemic Day]]-100)/100</f>
        <v>-0.32</v>
      </c>
      <c r="T1515">
        <f>MTA_Daily_Ridership[[#This Row],[Subways: Total Estimated Ridership]]/MTA_Daily_Ridership[[#This Row],[Bridges and Tunnels: Total Traffic]]</f>
        <v>1.9566322880320526</v>
      </c>
    </row>
    <row r="1516" spans="1:20" x14ac:dyDescent="0.25">
      <c r="A1516" s="1">
        <v>45128</v>
      </c>
      <c r="B1516">
        <v>3227154</v>
      </c>
      <c r="C1516">
        <v>61</v>
      </c>
      <c r="D1516">
        <v>1211839</v>
      </c>
      <c r="E1516">
        <v>58</v>
      </c>
      <c r="F1516">
        <v>201177</v>
      </c>
      <c r="G1516">
        <v>64</v>
      </c>
      <c r="H1516">
        <v>176892</v>
      </c>
      <c r="I1516">
        <v>62</v>
      </c>
      <c r="J1516">
        <v>27485</v>
      </c>
      <c r="K1516">
        <v>97</v>
      </c>
      <c r="L1516">
        <v>1000836</v>
      </c>
      <c r="M1516">
        <v>104</v>
      </c>
      <c r="N1516">
        <v>5389</v>
      </c>
      <c r="O1516">
        <v>39</v>
      </c>
      <c r="P1516" t="s">
        <v>24</v>
      </c>
      <c r="Q1516" t="str">
        <f>_xlfn.IFS(OR(MTA_Daily_Ridership[[#This Row],[Day Name]]="Saturday",MTA_Daily_Ridership[[#This Row],[Day Name]]="Sunday"),"Weekend",TRUE,"Weekday")</f>
        <v>Weekday</v>
      </c>
      <c r="R15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5850772</v>
      </c>
      <c r="S1516" s="9">
        <f>(MTA_Daily_Ridership[[#This Row],[Subways: % of Comparable Pre-Pandemic Day]]-100)/100</f>
        <v>-0.39</v>
      </c>
      <c r="T1516">
        <f>MTA_Daily_Ridership[[#This Row],[Subways: Total Estimated Ridership]]/MTA_Daily_Ridership[[#This Row],[Bridges and Tunnels: Total Traffic]]</f>
        <v>3.2244583528170447</v>
      </c>
    </row>
    <row r="1517" spans="1:20" x14ac:dyDescent="0.25">
      <c r="A1517" s="1">
        <v>45147</v>
      </c>
      <c r="B1517">
        <v>3613062</v>
      </c>
      <c r="C1517">
        <v>70</v>
      </c>
      <c r="D1517">
        <v>1369095</v>
      </c>
      <c r="E1517">
        <v>68</v>
      </c>
      <c r="F1517">
        <v>224241</v>
      </c>
      <c r="G1517">
        <v>72</v>
      </c>
      <c r="H1517">
        <v>192028</v>
      </c>
      <c r="I1517">
        <v>70</v>
      </c>
      <c r="J1517">
        <v>30849</v>
      </c>
      <c r="K1517">
        <v>110</v>
      </c>
      <c r="L1517">
        <v>960119</v>
      </c>
      <c r="M1517">
        <v>99</v>
      </c>
      <c r="N1517">
        <v>6858</v>
      </c>
      <c r="O1517">
        <v>51</v>
      </c>
      <c r="P1517" t="s">
        <v>21</v>
      </c>
      <c r="Q1517" t="str">
        <f>_xlfn.IFS(OR(MTA_Daily_Ridership[[#This Row],[Day Name]]="Saturday",MTA_Daily_Ridership[[#This Row],[Day Name]]="Sunday"),"Weekend",TRUE,"Weekday")</f>
        <v>Weekday</v>
      </c>
      <c r="R15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6396252</v>
      </c>
      <c r="S1517" s="9">
        <f>(MTA_Daily_Ridership[[#This Row],[Subways: % of Comparable Pre-Pandemic Day]]-100)/100</f>
        <v>-0.3</v>
      </c>
      <c r="T1517">
        <f>MTA_Daily_Ridership[[#This Row],[Subways: Total Estimated Ridership]]/MTA_Daily_Ridership[[#This Row],[Bridges and Tunnels: Total Traffic]]</f>
        <v>3.763139777465085</v>
      </c>
    </row>
    <row r="1518" spans="1:20" x14ac:dyDescent="0.25">
      <c r="A1518" s="1">
        <v>45163</v>
      </c>
      <c r="B1518">
        <v>3034255</v>
      </c>
      <c r="C1518">
        <v>59</v>
      </c>
      <c r="D1518">
        <v>1143010</v>
      </c>
      <c r="E1518">
        <v>57</v>
      </c>
      <c r="F1518">
        <v>191119</v>
      </c>
      <c r="G1518">
        <v>61</v>
      </c>
      <c r="H1518">
        <v>153854</v>
      </c>
      <c r="I1518">
        <v>56</v>
      </c>
      <c r="J1518">
        <v>26511</v>
      </c>
      <c r="K1518">
        <v>95</v>
      </c>
      <c r="L1518">
        <v>953126</v>
      </c>
      <c r="M1518">
        <v>98</v>
      </c>
      <c r="N1518">
        <v>4891</v>
      </c>
      <c r="O1518">
        <v>37</v>
      </c>
      <c r="P1518" t="s">
        <v>24</v>
      </c>
      <c r="Q1518" t="str">
        <f>_xlfn.IFS(OR(MTA_Daily_Ridership[[#This Row],[Day Name]]="Saturday",MTA_Daily_Ridership[[#This Row],[Day Name]]="Sunday"),"Weekend",TRUE,"Weekday")</f>
        <v>Weekday</v>
      </c>
      <c r="R15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5506766</v>
      </c>
      <c r="S1518" s="9">
        <f>(MTA_Daily_Ridership[[#This Row],[Subways: % of Comparable Pre-Pandemic Day]]-100)/100</f>
        <v>-0.41</v>
      </c>
      <c r="T1518">
        <f>MTA_Daily_Ridership[[#This Row],[Subways: Total Estimated Ridership]]/MTA_Daily_Ridership[[#This Row],[Bridges and Tunnels: Total Traffic]]</f>
        <v>3.1834773156959311</v>
      </c>
    </row>
    <row r="1519" spans="1:20" x14ac:dyDescent="0.25">
      <c r="A1519" s="1">
        <v>45170</v>
      </c>
      <c r="B1519">
        <v>3196284</v>
      </c>
      <c r="C1519">
        <v>55</v>
      </c>
      <c r="D1519">
        <v>1225370</v>
      </c>
      <c r="E1519">
        <v>53</v>
      </c>
      <c r="F1519">
        <v>202450</v>
      </c>
      <c r="G1519">
        <v>62</v>
      </c>
      <c r="H1519">
        <v>152974</v>
      </c>
      <c r="I1519">
        <v>53</v>
      </c>
      <c r="J1519">
        <v>28920</v>
      </c>
      <c r="K1519">
        <v>97</v>
      </c>
      <c r="L1519">
        <v>1025352</v>
      </c>
      <c r="M1519">
        <v>108</v>
      </c>
      <c r="N1519">
        <v>5372</v>
      </c>
      <c r="O1519">
        <v>31</v>
      </c>
      <c r="P1519" t="s">
        <v>24</v>
      </c>
      <c r="Q1519" t="str">
        <f>_xlfn.IFS(OR(MTA_Daily_Ridership[[#This Row],[Day Name]]="Saturday",MTA_Daily_Ridership[[#This Row],[Day Name]]="Sunday"),"Weekend",TRUE,"Weekday")</f>
        <v>Weekday</v>
      </c>
      <c r="R15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5836722</v>
      </c>
      <c r="S1519" s="9">
        <f>(MTA_Daily_Ridership[[#This Row],[Subways: % of Comparable Pre-Pandemic Day]]-100)/100</f>
        <v>-0.45</v>
      </c>
      <c r="T1519">
        <f>MTA_Daily_Ridership[[#This Row],[Subways: Total Estimated Ridership]]/MTA_Daily_Ridership[[#This Row],[Bridges and Tunnels: Total Traffic]]</f>
        <v>3.117255342555532</v>
      </c>
    </row>
    <row r="1520" spans="1:20" x14ac:dyDescent="0.25">
      <c r="A1520" s="1">
        <v>45174</v>
      </c>
      <c r="B1520">
        <v>3483755</v>
      </c>
      <c r="C1520">
        <v>60</v>
      </c>
      <c r="D1520">
        <v>1349438</v>
      </c>
      <c r="E1520">
        <v>58</v>
      </c>
      <c r="F1520">
        <v>239334</v>
      </c>
      <c r="G1520">
        <v>73</v>
      </c>
      <c r="H1520">
        <v>218899</v>
      </c>
      <c r="I1520">
        <v>76</v>
      </c>
      <c r="J1520">
        <v>29869</v>
      </c>
      <c r="K1520">
        <v>101</v>
      </c>
      <c r="L1520">
        <v>969997</v>
      </c>
      <c r="M1520">
        <v>102</v>
      </c>
      <c r="N1520">
        <v>6739</v>
      </c>
      <c r="O1520">
        <v>39</v>
      </c>
      <c r="P1520" t="s">
        <v>23</v>
      </c>
      <c r="Q1520" t="str">
        <f>_xlfn.IFS(OR(MTA_Daily_Ridership[[#This Row],[Day Name]]="Saturday",MTA_Daily_Ridership[[#This Row],[Day Name]]="Sunday"),"Weekend",TRUE,"Weekday")</f>
        <v>Weekday</v>
      </c>
      <c r="R15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6298031</v>
      </c>
      <c r="S1520" s="9">
        <f>(MTA_Daily_Ridership[[#This Row],[Subways: % of Comparable Pre-Pandemic Day]]-100)/100</f>
        <v>-0.4</v>
      </c>
      <c r="T1520">
        <f>MTA_Daily_Ridership[[#This Row],[Subways: Total Estimated Ridership]]/MTA_Daily_Ridership[[#This Row],[Bridges and Tunnels: Total Traffic]]</f>
        <v>3.5915111077663129</v>
      </c>
    </row>
    <row r="1521" spans="1:20" x14ac:dyDescent="0.25">
      <c r="A1521" s="1">
        <v>45179</v>
      </c>
      <c r="B1521">
        <v>1822230</v>
      </c>
      <c r="C1521">
        <v>72</v>
      </c>
      <c r="D1521">
        <v>626222</v>
      </c>
      <c r="E1521">
        <v>57</v>
      </c>
      <c r="F1521">
        <v>96835</v>
      </c>
      <c r="G1521">
        <v>98</v>
      </c>
      <c r="H1521">
        <v>81850</v>
      </c>
      <c r="I1521">
        <v>78</v>
      </c>
      <c r="J1521">
        <v>17916</v>
      </c>
      <c r="K1521">
        <v>104</v>
      </c>
      <c r="L1521">
        <v>870988</v>
      </c>
      <c r="M1521">
        <v>98</v>
      </c>
      <c r="N1521">
        <v>1623</v>
      </c>
      <c r="O1521">
        <v>55</v>
      </c>
      <c r="P1521" t="s">
        <v>27</v>
      </c>
      <c r="Q1521" t="str">
        <f>_xlfn.IFS(OR(MTA_Daily_Ridership[[#This Row],[Day Name]]="Saturday",MTA_Daily_Ridership[[#This Row],[Day Name]]="Sunday"),"Weekend",TRUE,"Weekday")</f>
        <v>Weekend</v>
      </c>
      <c r="R15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3517664</v>
      </c>
      <c r="S1521" s="9">
        <f>(MTA_Daily_Ridership[[#This Row],[Subways: % of Comparable Pre-Pandemic Day]]-100)/100</f>
        <v>-0.28000000000000003</v>
      </c>
      <c r="T1521">
        <f>MTA_Daily_Ridership[[#This Row],[Subways: Total Estimated Ridership]]/MTA_Daily_Ridership[[#This Row],[Bridges and Tunnels: Total Traffic]]</f>
        <v>2.0921413383422043</v>
      </c>
    </row>
    <row r="1522" spans="1:20" x14ac:dyDescent="0.25">
      <c r="A1522" s="1">
        <v>45187</v>
      </c>
      <c r="B1522">
        <v>3539047</v>
      </c>
      <c r="C1522">
        <v>61</v>
      </c>
      <c r="D1522">
        <v>1294777</v>
      </c>
      <c r="E1522">
        <v>56</v>
      </c>
      <c r="F1522">
        <v>215151</v>
      </c>
      <c r="G1522">
        <v>66</v>
      </c>
      <c r="H1522">
        <v>192103</v>
      </c>
      <c r="I1522">
        <v>67</v>
      </c>
      <c r="J1522">
        <v>28341</v>
      </c>
      <c r="K1522">
        <v>95</v>
      </c>
      <c r="L1522">
        <v>876621</v>
      </c>
      <c r="M1522">
        <v>92</v>
      </c>
      <c r="N1522">
        <v>7010</v>
      </c>
      <c r="O1522">
        <v>41</v>
      </c>
      <c r="P1522" t="s">
        <v>25</v>
      </c>
      <c r="Q1522" t="str">
        <f>_xlfn.IFS(OR(MTA_Daily_Ridership[[#This Row],[Day Name]]="Saturday",MTA_Daily_Ridership[[#This Row],[Day Name]]="Sunday"),"Weekend",TRUE,"Weekday")</f>
        <v>Weekday</v>
      </c>
      <c r="R15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6153050</v>
      </c>
      <c r="S1522" s="9">
        <f>(MTA_Daily_Ridership[[#This Row],[Subways: % of Comparable Pre-Pandemic Day]]-100)/100</f>
        <v>-0.39</v>
      </c>
      <c r="T1522">
        <f>MTA_Daily_Ridership[[#This Row],[Subways: Total Estimated Ridership]]/MTA_Daily_Ridership[[#This Row],[Bridges and Tunnels: Total Traffic]]</f>
        <v>4.0371460414477864</v>
      </c>
    </row>
    <row r="1523" spans="1:20" x14ac:dyDescent="0.25">
      <c r="A1523" s="1">
        <v>45192</v>
      </c>
      <c r="B1523">
        <v>2116140</v>
      </c>
      <c r="C1523">
        <v>66</v>
      </c>
      <c r="D1523">
        <v>682092</v>
      </c>
      <c r="E1523">
        <v>49</v>
      </c>
      <c r="F1523">
        <v>96073</v>
      </c>
      <c r="G1523">
        <v>81</v>
      </c>
      <c r="H1523">
        <v>86985</v>
      </c>
      <c r="I1523">
        <v>57</v>
      </c>
      <c r="J1523">
        <v>15680</v>
      </c>
      <c r="K1523">
        <v>92</v>
      </c>
      <c r="L1523">
        <v>803480</v>
      </c>
      <c r="M1523">
        <v>84</v>
      </c>
      <c r="N1523">
        <v>2012</v>
      </c>
      <c r="O1523">
        <v>49</v>
      </c>
      <c r="P1523" t="s">
        <v>26</v>
      </c>
      <c r="Q1523" t="str">
        <f>_xlfn.IFS(OR(MTA_Daily_Ridership[[#This Row],[Day Name]]="Saturday",MTA_Daily_Ridership[[#This Row],[Day Name]]="Sunday"),"Weekend",TRUE,"Weekday")</f>
        <v>Weekend</v>
      </c>
      <c r="R15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3802462</v>
      </c>
      <c r="S1523" s="9">
        <f>(MTA_Daily_Ridership[[#This Row],[Subways: % of Comparable Pre-Pandemic Day]]-100)/100</f>
        <v>-0.34</v>
      </c>
      <c r="T1523">
        <f>MTA_Daily_Ridership[[#This Row],[Subways: Total Estimated Ridership]]/MTA_Daily_Ridership[[#This Row],[Bridges and Tunnels: Total Traffic]]</f>
        <v>2.63371832528501</v>
      </c>
    </row>
    <row r="1524" spans="1:20" x14ac:dyDescent="0.25">
      <c r="A1524" s="1">
        <v>45193</v>
      </c>
      <c r="B1524">
        <v>1701656</v>
      </c>
      <c r="C1524">
        <v>67</v>
      </c>
      <c r="D1524">
        <v>562224</v>
      </c>
      <c r="E1524">
        <v>51</v>
      </c>
      <c r="F1524">
        <v>83669</v>
      </c>
      <c r="G1524">
        <v>84</v>
      </c>
      <c r="H1524">
        <v>75103</v>
      </c>
      <c r="I1524">
        <v>71</v>
      </c>
      <c r="J1524">
        <v>15255</v>
      </c>
      <c r="K1524">
        <v>89</v>
      </c>
      <c r="L1524">
        <v>742634</v>
      </c>
      <c r="M1524">
        <v>84</v>
      </c>
      <c r="N1524">
        <v>1863</v>
      </c>
      <c r="O1524">
        <v>64</v>
      </c>
      <c r="P1524" t="s">
        <v>27</v>
      </c>
      <c r="Q1524" t="str">
        <f>_xlfn.IFS(OR(MTA_Daily_Ridership[[#This Row],[Day Name]]="Saturday",MTA_Daily_Ridership[[#This Row],[Day Name]]="Sunday"),"Weekend",TRUE,"Weekday")</f>
        <v>Weekend</v>
      </c>
      <c r="R15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3182404</v>
      </c>
      <c r="S1524" s="9">
        <f>(MTA_Daily_Ridership[[#This Row],[Subways: % of Comparable Pre-Pandemic Day]]-100)/100</f>
        <v>-0.33</v>
      </c>
      <c r="T1524">
        <f>MTA_Daily_Ridership[[#This Row],[Subways: Total Estimated Ridership]]/MTA_Daily_Ridership[[#This Row],[Bridges and Tunnels: Total Traffic]]</f>
        <v>2.2913790642496843</v>
      </c>
    </row>
    <row r="1525" spans="1:20" x14ac:dyDescent="0.25">
      <c r="A1525" s="1">
        <v>45194</v>
      </c>
      <c r="B1525">
        <v>2885921</v>
      </c>
      <c r="C1525">
        <v>50</v>
      </c>
      <c r="D1525">
        <v>1035021</v>
      </c>
      <c r="E1525">
        <v>45</v>
      </c>
      <c r="F1525">
        <v>194611</v>
      </c>
      <c r="G1525">
        <v>59</v>
      </c>
      <c r="H1525">
        <v>175651</v>
      </c>
      <c r="I1525">
        <v>61</v>
      </c>
      <c r="J1525">
        <v>24609</v>
      </c>
      <c r="K1525">
        <v>83</v>
      </c>
      <c r="L1525">
        <v>812779</v>
      </c>
      <c r="M1525">
        <v>85</v>
      </c>
      <c r="N1525">
        <v>5320</v>
      </c>
      <c r="O1525">
        <v>31</v>
      </c>
      <c r="P1525" t="s">
        <v>25</v>
      </c>
      <c r="Q1525" t="str">
        <f>_xlfn.IFS(OR(MTA_Daily_Ridership[[#This Row],[Day Name]]="Saturday",MTA_Daily_Ridership[[#This Row],[Day Name]]="Sunday"),"Weekend",TRUE,"Weekday")</f>
        <v>Weekday</v>
      </c>
      <c r="R15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5133912</v>
      </c>
      <c r="S1525" s="9">
        <f>(MTA_Daily_Ridership[[#This Row],[Subways: % of Comparable Pre-Pandemic Day]]-100)/100</f>
        <v>-0.5</v>
      </c>
      <c r="T1525">
        <f>MTA_Daily_Ridership[[#This Row],[Subways: Total Estimated Ridership]]/MTA_Daily_Ridership[[#This Row],[Bridges and Tunnels: Total Traffic]]</f>
        <v>3.5506835191361983</v>
      </c>
    </row>
    <row r="1526" spans="1:20" x14ac:dyDescent="0.25">
      <c r="A1526" s="1">
        <v>45198</v>
      </c>
      <c r="B1526">
        <v>2467295</v>
      </c>
      <c r="C1526">
        <v>43</v>
      </c>
      <c r="D1526">
        <v>1053306</v>
      </c>
      <c r="E1526">
        <v>45</v>
      </c>
      <c r="F1526">
        <v>188008</v>
      </c>
      <c r="G1526">
        <v>57</v>
      </c>
      <c r="H1526">
        <v>128570</v>
      </c>
      <c r="I1526">
        <v>45</v>
      </c>
      <c r="J1526">
        <v>29054</v>
      </c>
      <c r="K1526">
        <v>98</v>
      </c>
      <c r="L1526">
        <v>826445</v>
      </c>
      <c r="M1526">
        <v>87</v>
      </c>
      <c r="N1526">
        <v>5183</v>
      </c>
      <c r="O1526">
        <v>30</v>
      </c>
      <c r="P1526" t="s">
        <v>24</v>
      </c>
      <c r="Q1526" t="str">
        <f>_xlfn.IFS(OR(MTA_Daily_Ridership[[#This Row],[Day Name]]="Saturday",MTA_Daily_Ridership[[#This Row],[Day Name]]="Sunday"),"Weekend",TRUE,"Weekday")</f>
        <v>Weekday</v>
      </c>
      <c r="R15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4697861</v>
      </c>
      <c r="S1526" s="9">
        <f>(MTA_Daily_Ridership[[#This Row],[Subways: % of Comparable Pre-Pandemic Day]]-100)/100</f>
        <v>-0.56999999999999995</v>
      </c>
      <c r="T1526">
        <f>MTA_Daily_Ridership[[#This Row],[Subways: Total Estimated Ridership]]/MTA_Daily_Ridership[[#This Row],[Bridges and Tunnels: Total Traffic]]</f>
        <v>2.9854315774189448</v>
      </c>
    </row>
    <row r="1527" spans="1:20" x14ac:dyDescent="0.25">
      <c r="A1527" s="1">
        <v>45199</v>
      </c>
      <c r="B1527">
        <v>2205573</v>
      </c>
      <c r="C1527">
        <v>68</v>
      </c>
      <c r="D1527">
        <v>789587</v>
      </c>
      <c r="E1527">
        <v>56</v>
      </c>
      <c r="F1527">
        <v>104842</v>
      </c>
      <c r="G1527">
        <v>89</v>
      </c>
      <c r="H1527">
        <v>100703</v>
      </c>
      <c r="I1527">
        <v>66</v>
      </c>
      <c r="J1527">
        <v>16536</v>
      </c>
      <c r="K1527">
        <v>97</v>
      </c>
      <c r="L1527">
        <v>864863</v>
      </c>
      <c r="M1527">
        <v>91</v>
      </c>
      <c r="N1527">
        <v>1936</v>
      </c>
      <c r="O1527">
        <v>47</v>
      </c>
      <c r="P1527" t="s">
        <v>26</v>
      </c>
      <c r="Q1527" t="str">
        <f>_xlfn.IFS(OR(MTA_Daily_Ridership[[#This Row],[Day Name]]="Saturday",MTA_Daily_Ridership[[#This Row],[Day Name]]="Sunday"),"Weekend",TRUE,"Weekday")</f>
        <v>Weekend</v>
      </c>
      <c r="R15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4084040</v>
      </c>
      <c r="S1527" s="9">
        <f>(MTA_Daily_Ridership[[#This Row],[Subways: % of Comparable Pre-Pandemic Day]]-100)/100</f>
        <v>-0.32</v>
      </c>
      <c r="T1527">
        <f>MTA_Daily_Ridership[[#This Row],[Subways: Total Estimated Ridership]]/MTA_Daily_Ridership[[#This Row],[Bridges and Tunnels: Total Traffic]]</f>
        <v>2.5501992801171975</v>
      </c>
    </row>
    <row r="1528" spans="1:20" x14ac:dyDescent="0.25">
      <c r="A1528" s="1">
        <v>45206</v>
      </c>
      <c r="B1528">
        <v>2199478</v>
      </c>
      <c r="C1528">
        <v>66</v>
      </c>
      <c r="D1528">
        <v>720734</v>
      </c>
      <c r="E1528">
        <v>52</v>
      </c>
      <c r="F1528">
        <v>105975</v>
      </c>
      <c r="G1528">
        <v>93</v>
      </c>
      <c r="H1528">
        <v>95026</v>
      </c>
      <c r="I1528">
        <v>62</v>
      </c>
      <c r="J1528">
        <v>16919</v>
      </c>
      <c r="K1528">
        <v>96</v>
      </c>
      <c r="L1528">
        <v>842763</v>
      </c>
      <c r="M1528">
        <v>89</v>
      </c>
      <c r="N1528">
        <v>2010</v>
      </c>
      <c r="O1528">
        <v>44</v>
      </c>
      <c r="P1528" t="s">
        <v>26</v>
      </c>
      <c r="Q1528" t="str">
        <f>_xlfn.IFS(OR(MTA_Daily_Ridership[[#This Row],[Day Name]]="Saturday",MTA_Daily_Ridership[[#This Row],[Day Name]]="Sunday"),"Weekend",TRUE,"Weekday")</f>
        <v>Weekend</v>
      </c>
      <c r="R15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3982905</v>
      </c>
      <c r="S1528" s="9">
        <f>(MTA_Daily_Ridership[[#This Row],[Subways: % of Comparable Pre-Pandemic Day]]-100)/100</f>
        <v>-0.34</v>
      </c>
      <c r="T1528">
        <f>MTA_Daily_Ridership[[#This Row],[Subways: Total Estimated Ridership]]/MTA_Daily_Ridership[[#This Row],[Bridges and Tunnels: Total Traffic]]</f>
        <v>2.6098416755363014</v>
      </c>
    </row>
    <row r="1529" spans="1:20" x14ac:dyDescent="0.25">
      <c r="A1529" s="1">
        <v>45208</v>
      </c>
      <c r="B1529">
        <v>2833654</v>
      </c>
      <c r="C1529">
        <v>49</v>
      </c>
      <c r="D1529">
        <v>1023375</v>
      </c>
      <c r="E1529">
        <v>45</v>
      </c>
      <c r="F1529">
        <v>206491</v>
      </c>
      <c r="G1529">
        <v>66</v>
      </c>
      <c r="H1529">
        <v>189567</v>
      </c>
      <c r="I1529">
        <v>65</v>
      </c>
      <c r="J1529">
        <v>21655</v>
      </c>
      <c r="K1529">
        <v>73</v>
      </c>
      <c r="L1529">
        <v>905490</v>
      </c>
      <c r="M1529">
        <v>98</v>
      </c>
      <c r="N1529">
        <v>4576</v>
      </c>
      <c r="O1529">
        <v>26</v>
      </c>
      <c r="P1529" t="s">
        <v>25</v>
      </c>
      <c r="Q1529" t="str">
        <f>_xlfn.IFS(OR(MTA_Daily_Ridership[[#This Row],[Day Name]]="Saturday",MTA_Daily_Ridership[[#This Row],[Day Name]]="Sunday"),"Weekend",TRUE,"Weekday")</f>
        <v>Weekday</v>
      </c>
      <c r="R15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5184808</v>
      </c>
      <c r="S1529" s="9">
        <f>(MTA_Daily_Ridership[[#This Row],[Subways: % of Comparable Pre-Pandemic Day]]-100)/100</f>
        <v>-0.51</v>
      </c>
      <c r="T1529">
        <f>MTA_Daily_Ridership[[#This Row],[Subways: Total Estimated Ridership]]/MTA_Daily_Ridership[[#This Row],[Bridges and Tunnels: Total Traffic]]</f>
        <v>3.1294150128659619</v>
      </c>
    </row>
    <row r="1530" spans="1:20" x14ac:dyDescent="0.25">
      <c r="A1530" s="1">
        <v>45213</v>
      </c>
      <c r="B1530">
        <v>2219786</v>
      </c>
      <c r="C1530">
        <v>67</v>
      </c>
      <c r="D1530">
        <v>717223</v>
      </c>
      <c r="E1530">
        <v>52</v>
      </c>
      <c r="F1530">
        <v>110177</v>
      </c>
      <c r="G1530">
        <v>97</v>
      </c>
      <c r="H1530">
        <v>96158</v>
      </c>
      <c r="I1530">
        <v>63</v>
      </c>
      <c r="J1530">
        <v>17155</v>
      </c>
      <c r="K1530">
        <v>97</v>
      </c>
      <c r="L1530">
        <v>873287</v>
      </c>
      <c r="M1530">
        <v>92</v>
      </c>
      <c r="N1530">
        <v>2298</v>
      </c>
      <c r="O1530">
        <v>50</v>
      </c>
      <c r="P1530" t="s">
        <v>26</v>
      </c>
      <c r="Q1530" t="str">
        <f>_xlfn.IFS(OR(MTA_Daily_Ridership[[#This Row],[Day Name]]="Saturday",MTA_Daily_Ridership[[#This Row],[Day Name]]="Sunday"),"Weekend",TRUE,"Weekday")</f>
        <v>Weekend</v>
      </c>
      <c r="R15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4036084</v>
      </c>
      <c r="S1530" s="9">
        <f>(MTA_Daily_Ridership[[#This Row],[Subways: % of Comparable Pre-Pandemic Day]]-100)/100</f>
        <v>-0.33</v>
      </c>
      <c r="T1530">
        <f>MTA_Daily_Ridership[[#This Row],[Subways: Total Estimated Ridership]]/MTA_Daily_Ridership[[#This Row],[Bridges and Tunnels: Total Traffic]]</f>
        <v>2.5418745498329871</v>
      </c>
    </row>
    <row r="1531" spans="1:20" x14ac:dyDescent="0.25">
      <c r="A1531" s="1">
        <v>45214</v>
      </c>
      <c r="B1531">
        <v>2013096</v>
      </c>
      <c r="C1531">
        <v>82</v>
      </c>
      <c r="D1531">
        <v>689581</v>
      </c>
      <c r="E1531">
        <v>69</v>
      </c>
      <c r="F1531">
        <v>102493</v>
      </c>
      <c r="G1531">
        <v>113</v>
      </c>
      <c r="H1531">
        <v>100633</v>
      </c>
      <c r="I1531">
        <v>96</v>
      </c>
      <c r="J1531">
        <v>18455</v>
      </c>
      <c r="K1531">
        <v>100</v>
      </c>
      <c r="L1531">
        <v>911179</v>
      </c>
      <c r="M1531">
        <v>108</v>
      </c>
      <c r="N1531">
        <v>2148</v>
      </c>
      <c r="O1531">
        <v>57</v>
      </c>
      <c r="P1531" t="s">
        <v>27</v>
      </c>
      <c r="Q1531" t="str">
        <f>_xlfn.IFS(OR(MTA_Daily_Ridership[[#This Row],[Day Name]]="Saturday",MTA_Daily_Ridership[[#This Row],[Day Name]]="Sunday"),"Weekend",TRUE,"Weekday")</f>
        <v>Weekend</v>
      </c>
      <c r="R15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3837585</v>
      </c>
      <c r="S1531" s="9">
        <f>(MTA_Daily_Ridership[[#This Row],[Subways: % of Comparable Pre-Pandemic Day]]-100)/100</f>
        <v>-0.18</v>
      </c>
      <c r="T1531">
        <f>MTA_Daily_Ridership[[#This Row],[Subways: Total Estimated Ridership]]/MTA_Daily_Ridership[[#This Row],[Bridges and Tunnels: Total Traffic]]</f>
        <v>2.2093309876544565</v>
      </c>
    </row>
    <row r="1532" spans="1:20" x14ac:dyDescent="0.25">
      <c r="A1532" s="1">
        <v>45219</v>
      </c>
      <c r="B1532">
        <v>3616336</v>
      </c>
      <c r="C1532">
        <v>63</v>
      </c>
      <c r="D1532">
        <v>1232782</v>
      </c>
      <c r="E1532">
        <v>55</v>
      </c>
      <c r="F1532">
        <v>222385</v>
      </c>
      <c r="G1532">
        <v>71</v>
      </c>
      <c r="H1532">
        <v>192383</v>
      </c>
      <c r="I1532">
        <v>66</v>
      </c>
      <c r="J1532">
        <v>29766</v>
      </c>
      <c r="K1532">
        <v>100</v>
      </c>
      <c r="L1532">
        <v>961759</v>
      </c>
      <c r="M1532">
        <v>104</v>
      </c>
      <c r="N1532">
        <v>6272</v>
      </c>
      <c r="O1532">
        <v>35</v>
      </c>
      <c r="P1532" t="s">
        <v>24</v>
      </c>
      <c r="Q1532" t="str">
        <f>_xlfn.IFS(OR(MTA_Daily_Ridership[[#This Row],[Day Name]]="Saturday",MTA_Daily_Ridership[[#This Row],[Day Name]]="Sunday"),"Weekend",TRUE,"Weekday")</f>
        <v>Weekday</v>
      </c>
      <c r="R15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6261683</v>
      </c>
      <c r="S1532" s="9">
        <f>(MTA_Daily_Ridership[[#This Row],[Subways: % of Comparable Pre-Pandemic Day]]-100)/100</f>
        <v>-0.37</v>
      </c>
      <c r="T1532">
        <f>MTA_Daily_Ridership[[#This Row],[Subways: Total Estimated Ridership]]/MTA_Daily_Ridership[[#This Row],[Bridges and Tunnels: Total Traffic]]</f>
        <v>3.7601270172673193</v>
      </c>
    </row>
    <row r="1533" spans="1:20" x14ac:dyDescent="0.25">
      <c r="A1533" s="1">
        <v>45220</v>
      </c>
      <c r="B1533">
        <v>2438387</v>
      </c>
      <c r="C1533">
        <v>73</v>
      </c>
      <c r="D1533">
        <v>793917</v>
      </c>
      <c r="E1533">
        <v>57</v>
      </c>
      <c r="F1533">
        <v>113139</v>
      </c>
      <c r="G1533">
        <v>100</v>
      </c>
      <c r="H1533">
        <v>101963</v>
      </c>
      <c r="I1533">
        <v>67</v>
      </c>
      <c r="J1533">
        <v>17530</v>
      </c>
      <c r="K1533">
        <v>99</v>
      </c>
      <c r="L1533">
        <v>907106</v>
      </c>
      <c r="M1533">
        <v>96</v>
      </c>
      <c r="N1533">
        <v>2464</v>
      </c>
      <c r="O1533">
        <v>54</v>
      </c>
      <c r="P1533" t="s">
        <v>26</v>
      </c>
      <c r="Q1533" t="str">
        <f>_xlfn.IFS(OR(MTA_Daily_Ridership[[#This Row],[Day Name]]="Saturday",MTA_Daily_Ridership[[#This Row],[Day Name]]="Sunday"),"Weekend",TRUE,"Weekday")</f>
        <v>Weekend</v>
      </c>
      <c r="R15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4374506</v>
      </c>
      <c r="S1533" s="9">
        <f>(MTA_Daily_Ridership[[#This Row],[Subways: % of Comparable Pre-Pandemic Day]]-100)/100</f>
        <v>-0.27</v>
      </c>
      <c r="T1533">
        <f>MTA_Daily_Ridership[[#This Row],[Subways: Total Estimated Ridership]]/MTA_Daily_Ridership[[#This Row],[Bridges and Tunnels: Total Traffic]]</f>
        <v>2.6880948863749108</v>
      </c>
    </row>
    <row r="1534" spans="1:20" x14ac:dyDescent="0.25">
      <c r="A1534" s="1">
        <v>45221</v>
      </c>
      <c r="B1534">
        <v>1983271</v>
      </c>
      <c r="C1534">
        <v>81</v>
      </c>
      <c r="D1534">
        <v>678536</v>
      </c>
      <c r="E1534">
        <v>68</v>
      </c>
      <c r="F1534">
        <v>98471</v>
      </c>
      <c r="G1534">
        <v>108</v>
      </c>
      <c r="H1534">
        <v>93659</v>
      </c>
      <c r="I1534">
        <v>89</v>
      </c>
      <c r="J1534">
        <v>18954</v>
      </c>
      <c r="K1534">
        <v>103</v>
      </c>
      <c r="L1534">
        <v>928307</v>
      </c>
      <c r="M1534">
        <v>110</v>
      </c>
      <c r="N1534">
        <v>2021</v>
      </c>
      <c r="O1534">
        <v>54</v>
      </c>
      <c r="P1534" t="s">
        <v>27</v>
      </c>
      <c r="Q1534" t="str">
        <f>_xlfn.IFS(OR(MTA_Daily_Ridership[[#This Row],[Day Name]]="Saturday",MTA_Daily_Ridership[[#This Row],[Day Name]]="Sunday"),"Weekend",TRUE,"Weekday")</f>
        <v>Weekend</v>
      </c>
      <c r="R15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3803219</v>
      </c>
      <c r="S1534" s="9">
        <f>(MTA_Daily_Ridership[[#This Row],[Subways: % of Comparable Pre-Pandemic Day]]-100)/100</f>
        <v>-0.19</v>
      </c>
      <c r="T1534">
        <f>MTA_Daily_Ridership[[#This Row],[Subways: Total Estimated Ridership]]/MTA_Daily_Ridership[[#This Row],[Bridges and Tunnels: Total Traffic]]</f>
        <v>2.1364386996974063</v>
      </c>
    </row>
    <row r="1535" spans="1:20" x14ac:dyDescent="0.25">
      <c r="A1535" s="1">
        <v>45229</v>
      </c>
      <c r="B1535">
        <v>3623778</v>
      </c>
      <c r="C1535">
        <v>63</v>
      </c>
      <c r="D1535">
        <v>1314380</v>
      </c>
      <c r="E1535">
        <v>58</v>
      </c>
      <c r="F1535">
        <v>225140</v>
      </c>
      <c r="G1535">
        <v>72</v>
      </c>
      <c r="H1535">
        <v>197550</v>
      </c>
      <c r="I1535">
        <v>68</v>
      </c>
      <c r="J1535">
        <v>29075</v>
      </c>
      <c r="K1535">
        <v>98</v>
      </c>
      <c r="L1535">
        <v>893690</v>
      </c>
      <c r="M1535">
        <v>96</v>
      </c>
      <c r="N1535">
        <v>7287</v>
      </c>
      <c r="O1535">
        <v>41</v>
      </c>
      <c r="P1535" t="s">
        <v>25</v>
      </c>
      <c r="Q1535" t="str">
        <f>_xlfn.IFS(OR(MTA_Daily_Ridership[[#This Row],[Day Name]]="Saturday",MTA_Daily_Ridership[[#This Row],[Day Name]]="Sunday"),"Weekend",TRUE,"Weekday")</f>
        <v>Weekday</v>
      </c>
      <c r="R15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6290900</v>
      </c>
      <c r="S1535" s="9">
        <f>(MTA_Daily_Ridership[[#This Row],[Subways: % of Comparable Pre-Pandemic Day]]-100)/100</f>
        <v>-0.37</v>
      </c>
      <c r="T1535">
        <f>MTA_Daily_Ridership[[#This Row],[Subways: Total Estimated Ridership]]/MTA_Daily_Ridership[[#This Row],[Bridges and Tunnels: Total Traffic]]</f>
        <v>4.0548489968557329</v>
      </c>
    </row>
    <row r="1536" spans="1:20" x14ac:dyDescent="0.25">
      <c r="A1536" s="1">
        <v>45237</v>
      </c>
      <c r="B1536">
        <v>3655078</v>
      </c>
      <c r="C1536">
        <v>65</v>
      </c>
      <c r="D1536">
        <v>1270763</v>
      </c>
      <c r="E1536">
        <v>58</v>
      </c>
      <c r="F1536">
        <v>238656</v>
      </c>
      <c r="G1536">
        <v>73</v>
      </c>
      <c r="H1536">
        <v>215344</v>
      </c>
      <c r="I1536">
        <v>75</v>
      </c>
      <c r="J1536">
        <v>30843</v>
      </c>
      <c r="K1536">
        <v>99</v>
      </c>
      <c r="L1536">
        <v>891546</v>
      </c>
      <c r="M1536">
        <v>94</v>
      </c>
      <c r="N1536">
        <v>6785</v>
      </c>
      <c r="O1536">
        <v>40</v>
      </c>
      <c r="P1536" t="s">
        <v>23</v>
      </c>
      <c r="Q1536" t="str">
        <f>_xlfn.IFS(OR(MTA_Daily_Ridership[[#This Row],[Day Name]]="Saturday",MTA_Daily_Ridership[[#This Row],[Day Name]]="Sunday"),"Weekend",TRUE,"Weekday")</f>
        <v>Weekday</v>
      </c>
      <c r="R15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6309015</v>
      </c>
      <c r="S1536" s="9">
        <f>(MTA_Daily_Ridership[[#This Row],[Subways: % of Comparable Pre-Pandemic Day]]-100)/100</f>
        <v>-0.35</v>
      </c>
      <c r="T1536">
        <f>MTA_Daily_Ridership[[#This Row],[Subways: Total Estimated Ridership]]/MTA_Daily_Ridership[[#This Row],[Bridges and Tunnels: Total Traffic]]</f>
        <v>4.0997076987614776</v>
      </c>
    </row>
    <row r="1537" spans="1:20" x14ac:dyDescent="0.25">
      <c r="A1537" s="1">
        <v>45240</v>
      </c>
      <c r="B1537">
        <v>3611367</v>
      </c>
      <c r="C1537">
        <v>143</v>
      </c>
      <c r="D1537">
        <v>1250528</v>
      </c>
      <c r="E1537">
        <v>126</v>
      </c>
      <c r="F1537">
        <v>224512</v>
      </c>
      <c r="G1537">
        <v>237</v>
      </c>
      <c r="H1537">
        <v>200669</v>
      </c>
      <c r="I1537">
        <v>193</v>
      </c>
      <c r="J1537">
        <v>25506</v>
      </c>
      <c r="K1537">
        <v>135</v>
      </c>
      <c r="L1537">
        <v>974996</v>
      </c>
      <c r="M1537">
        <v>118</v>
      </c>
      <c r="N1537">
        <v>5596</v>
      </c>
      <c r="O1537">
        <v>182</v>
      </c>
      <c r="P1537" t="s">
        <v>24</v>
      </c>
      <c r="Q1537" t="str">
        <f>_xlfn.IFS(OR(MTA_Daily_Ridership[[#This Row],[Day Name]]="Saturday",MTA_Daily_Ridership[[#This Row],[Day Name]]="Sunday"),"Weekend",TRUE,"Weekday")</f>
        <v>Weekday</v>
      </c>
      <c r="R15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6293174</v>
      </c>
      <c r="S1537" s="9">
        <f>(MTA_Daily_Ridership[[#This Row],[Subways: % of Comparable Pre-Pandemic Day]]-100)/100</f>
        <v>0.43</v>
      </c>
      <c r="T1537">
        <f>MTA_Daily_Ridership[[#This Row],[Subways: Total Estimated Ridership]]/MTA_Daily_Ridership[[#This Row],[Bridges and Tunnels: Total Traffic]]</f>
        <v>3.7039813496670755</v>
      </c>
    </row>
    <row r="1538" spans="1:20" x14ac:dyDescent="0.25">
      <c r="A1538" s="1">
        <v>45251</v>
      </c>
      <c r="B1538">
        <v>3774952</v>
      </c>
      <c r="C1538">
        <v>67</v>
      </c>
      <c r="D1538">
        <v>1254277</v>
      </c>
      <c r="E1538">
        <v>57</v>
      </c>
      <c r="F1538">
        <v>236079</v>
      </c>
      <c r="G1538">
        <v>72</v>
      </c>
      <c r="H1538">
        <v>213162</v>
      </c>
      <c r="I1538">
        <v>74</v>
      </c>
      <c r="J1538">
        <v>32139</v>
      </c>
      <c r="K1538">
        <v>103</v>
      </c>
      <c r="L1538">
        <v>977248</v>
      </c>
      <c r="M1538">
        <v>104</v>
      </c>
      <c r="N1538">
        <v>7467</v>
      </c>
      <c r="O1538">
        <v>44</v>
      </c>
      <c r="P1538" t="s">
        <v>23</v>
      </c>
      <c r="Q1538" t="str">
        <f>_xlfn.IFS(OR(MTA_Daily_Ridership[[#This Row],[Day Name]]="Saturday",MTA_Daily_Ridership[[#This Row],[Day Name]]="Sunday"),"Weekend",TRUE,"Weekday")</f>
        <v>Weekday</v>
      </c>
      <c r="R15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6495324</v>
      </c>
      <c r="S1538" s="9">
        <f>(MTA_Daily_Ridership[[#This Row],[Subways: % of Comparable Pre-Pandemic Day]]-100)/100</f>
        <v>-0.33</v>
      </c>
      <c r="T1538">
        <f>MTA_Daily_Ridership[[#This Row],[Subways: Total Estimated Ridership]]/MTA_Daily_Ridership[[#This Row],[Bridges and Tunnels: Total Traffic]]</f>
        <v>3.8628393202134976</v>
      </c>
    </row>
    <row r="1539" spans="1:20" x14ac:dyDescent="0.25">
      <c r="A1539" s="1">
        <v>45252</v>
      </c>
      <c r="B1539">
        <v>3378351</v>
      </c>
      <c r="C1539">
        <v>60</v>
      </c>
      <c r="D1539">
        <v>1160847</v>
      </c>
      <c r="E1539">
        <v>53</v>
      </c>
      <c r="F1539">
        <v>254968</v>
      </c>
      <c r="G1539">
        <v>78</v>
      </c>
      <c r="H1539">
        <v>220030</v>
      </c>
      <c r="I1539">
        <v>77</v>
      </c>
      <c r="J1539">
        <v>28409</v>
      </c>
      <c r="K1539">
        <v>91</v>
      </c>
      <c r="L1539">
        <v>985528</v>
      </c>
      <c r="M1539">
        <v>104</v>
      </c>
      <c r="N1539">
        <v>6524</v>
      </c>
      <c r="O1539">
        <v>38</v>
      </c>
      <c r="P1539" t="s">
        <v>21</v>
      </c>
      <c r="Q1539" t="str">
        <f>_xlfn.IFS(OR(MTA_Daily_Ridership[[#This Row],[Day Name]]="Saturday",MTA_Daily_Ridership[[#This Row],[Day Name]]="Sunday"),"Weekend",TRUE,"Weekday")</f>
        <v>Weekday</v>
      </c>
      <c r="R15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6034657</v>
      </c>
      <c r="S1539" s="9">
        <f>(MTA_Daily_Ridership[[#This Row],[Subways: % of Comparable Pre-Pandemic Day]]-100)/100</f>
        <v>-0.4</v>
      </c>
      <c r="T1539">
        <f>MTA_Daily_Ridership[[#This Row],[Subways: Total Estimated Ridership]]/MTA_Daily_Ridership[[#This Row],[Bridges and Tunnels: Total Traffic]]</f>
        <v>3.4279604435388951</v>
      </c>
    </row>
    <row r="1540" spans="1:20" x14ac:dyDescent="0.25">
      <c r="A1540" s="1">
        <v>45253</v>
      </c>
      <c r="B1540">
        <v>1628385</v>
      </c>
      <c r="C1540">
        <v>65</v>
      </c>
      <c r="D1540">
        <v>471662</v>
      </c>
      <c r="E1540">
        <v>47</v>
      </c>
      <c r="F1540">
        <v>116969</v>
      </c>
      <c r="G1540">
        <v>124</v>
      </c>
      <c r="H1540">
        <v>107690</v>
      </c>
      <c r="I1540">
        <v>103</v>
      </c>
      <c r="J1540">
        <v>21741</v>
      </c>
      <c r="K1540">
        <v>115</v>
      </c>
      <c r="L1540">
        <v>898291</v>
      </c>
      <c r="M1540">
        <v>109</v>
      </c>
      <c r="N1540">
        <v>2257</v>
      </c>
      <c r="O1540">
        <v>74</v>
      </c>
      <c r="P1540" t="s">
        <v>22</v>
      </c>
      <c r="Q1540" t="str">
        <f>_xlfn.IFS(OR(MTA_Daily_Ridership[[#This Row],[Day Name]]="Saturday",MTA_Daily_Ridership[[#This Row],[Day Name]]="Sunday"),"Weekend",TRUE,"Weekday")</f>
        <v>Weekday</v>
      </c>
      <c r="R15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3246995</v>
      </c>
      <c r="S1540" s="9">
        <f>(MTA_Daily_Ridership[[#This Row],[Subways: % of Comparable Pre-Pandemic Day]]-100)/100</f>
        <v>-0.35</v>
      </c>
      <c r="T1540">
        <f>MTA_Daily_Ridership[[#This Row],[Subways: Total Estimated Ridership]]/MTA_Daily_Ridership[[#This Row],[Bridges and Tunnels: Total Traffic]]</f>
        <v>1.8127588943894573</v>
      </c>
    </row>
    <row r="1541" spans="1:20" x14ac:dyDescent="0.25">
      <c r="A1541" s="1">
        <v>45254</v>
      </c>
      <c r="B1541">
        <v>2457591</v>
      </c>
      <c r="C1541">
        <v>97</v>
      </c>
      <c r="D1541">
        <v>807221</v>
      </c>
      <c r="E1541">
        <v>81</v>
      </c>
      <c r="F1541">
        <v>215833</v>
      </c>
      <c r="G1541">
        <v>228</v>
      </c>
      <c r="H1541">
        <v>197178</v>
      </c>
      <c r="I1541">
        <v>189</v>
      </c>
      <c r="J1541">
        <v>15381</v>
      </c>
      <c r="K1541">
        <v>82</v>
      </c>
      <c r="L1541">
        <v>818916</v>
      </c>
      <c r="M1541">
        <v>99</v>
      </c>
      <c r="N1541">
        <v>3718</v>
      </c>
      <c r="O1541">
        <v>121</v>
      </c>
      <c r="P1541" t="s">
        <v>24</v>
      </c>
      <c r="Q1541" t="str">
        <f>_xlfn.IFS(OR(MTA_Daily_Ridership[[#This Row],[Day Name]]="Saturday",MTA_Daily_Ridership[[#This Row],[Day Name]]="Sunday"),"Weekend",TRUE,"Weekday")</f>
        <v>Weekday</v>
      </c>
      <c r="R15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4515838</v>
      </c>
      <c r="S1541" s="9">
        <f>(MTA_Daily_Ridership[[#This Row],[Subways: % of Comparable Pre-Pandemic Day]]-100)/100</f>
        <v>-0.03</v>
      </c>
      <c r="T1541">
        <f>MTA_Daily_Ridership[[#This Row],[Subways: Total Estimated Ridership]]/MTA_Daily_Ridership[[#This Row],[Bridges and Tunnels: Total Traffic]]</f>
        <v>3.0010294096097767</v>
      </c>
    </row>
    <row r="1542" spans="1:20" x14ac:dyDescent="0.25">
      <c r="A1542" s="1">
        <v>45255</v>
      </c>
      <c r="B1542">
        <v>2123590</v>
      </c>
      <c r="C1542">
        <v>67</v>
      </c>
      <c r="D1542">
        <v>696466</v>
      </c>
      <c r="E1542">
        <v>53</v>
      </c>
      <c r="F1542">
        <v>124716</v>
      </c>
      <c r="G1542">
        <v>108</v>
      </c>
      <c r="H1542">
        <v>117682</v>
      </c>
      <c r="I1542">
        <v>78</v>
      </c>
      <c r="J1542">
        <v>14245</v>
      </c>
      <c r="K1542">
        <v>84</v>
      </c>
      <c r="L1542">
        <v>866561</v>
      </c>
      <c r="M1542">
        <v>95</v>
      </c>
      <c r="N1542">
        <v>2454</v>
      </c>
      <c r="O1542">
        <v>71</v>
      </c>
      <c r="P1542" t="s">
        <v>26</v>
      </c>
      <c r="Q1542" t="str">
        <f>_xlfn.IFS(OR(MTA_Daily_Ridership[[#This Row],[Day Name]]="Saturday",MTA_Daily_Ridership[[#This Row],[Day Name]]="Sunday"),"Weekend",TRUE,"Weekday")</f>
        <v>Weekend</v>
      </c>
      <c r="R15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3945714</v>
      </c>
      <c r="S1542" s="9">
        <f>(MTA_Daily_Ridership[[#This Row],[Subways: % of Comparable Pre-Pandemic Day]]-100)/100</f>
        <v>-0.33</v>
      </c>
      <c r="T1542">
        <f>MTA_Daily_Ridership[[#This Row],[Subways: Total Estimated Ridership]]/MTA_Daily_Ridership[[#This Row],[Bridges and Tunnels: Total Traffic]]</f>
        <v>2.4505949379212772</v>
      </c>
    </row>
    <row r="1543" spans="1:20" x14ac:dyDescent="0.25">
      <c r="A1543" s="1">
        <v>45256</v>
      </c>
      <c r="B1543">
        <v>1686490</v>
      </c>
      <c r="C1543">
        <v>67</v>
      </c>
      <c r="D1543">
        <v>566395</v>
      </c>
      <c r="E1543">
        <v>57</v>
      </c>
      <c r="F1543">
        <v>101486</v>
      </c>
      <c r="G1543">
        <v>107</v>
      </c>
      <c r="H1543">
        <v>95729</v>
      </c>
      <c r="I1543">
        <v>92</v>
      </c>
      <c r="J1543">
        <v>16900</v>
      </c>
      <c r="K1543">
        <v>90</v>
      </c>
      <c r="L1543">
        <v>864505</v>
      </c>
      <c r="M1543">
        <v>105</v>
      </c>
      <c r="N1543">
        <v>1834</v>
      </c>
      <c r="O1543">
        <v>60</v>
      </c>
      <c r="P1543" t="s">
        <v>27</v>
      </c>
      <c r="Q1543" t="str">
        <f>_xlfn.IFS(OR(MTA_Daily_Ridership[[#This Row],[Day Name]]="Saturday",MTA_Daily_Ridership[[#This Row],[Day Name]]="Sunday"),"Weekend",TRUE,"Weekday")</f>
        <v>Weekend</v>
      </c>
      <c r="R15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3333339</v>
      </c>
      <c r="S1543" s="9">
        <f>(MTA_Daily_Ridership[[#This Row],[Subways: % of Comparable Pre-Pandemic Day]]-100)/100</f>
        <v>-0.33</v>
      </c>
      <c r="T1543">
        <f>MTA_Daily_Ridership[[#This Row],[Subways: Total Estimated Ridership]]/MTA_Daily_Ridership[[#This Row],[Bridges and Tunnels: Total Traffic]]</f>
        <v>1.9508157847554382</v>
      </c>
    </row>
    <row r="1544" spans="1:20" x14ac:dyDescent="0.25">
      <c r="A1544" s="1">
        <v>45257</v>
      </c>
      <c r="B1544">
        <v>3523494</v>
      </c>
      <c r="C1544">
        <v>63</v>
      </c>
      <c r="D1544">
        <v>1253990</v>
      </c>
      <c r="E1544">
        <v>57</v>
      </c>
      <c r="F1544">
        <v>228127</v>
      </c>
      <c r="G1544">
        <v>69</v>
      </c>
      <c r="H1544">
        <v>200017</v>
      </c>
      <c r="I1544">
        <v>70</v>
      </c>
      <c r="J1544">
        <v>29418</v>
      </c>
      <c r="K1544">
        <v>94</v>
      </c>
      <c r="L1544">
        <v>921303</v>
      </c>
      <c r="M1544">
        <v>98</v>
      </c>
      <c r="N1544">
        <v>7294</v>
      </c>
      <c r="O1544">
        <v>43</v>
      </c>
      <c r="P1544" t="s">
        <v>25</v>
      </c>
      <c r="Q1544" t="str">
        <f>_xlfn.IFS(OR(MTA_Daily_Ridership[[#This Row],[Day Name]]="Saturday",MTA_Daily_Ridership[[#This Row],[Day Name]]="Sunday"),"Weekend",TRUE,"Weekday")</f>
        <v>Weekday</v>
      </c>
      <c r="R15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6163643</v>
      </c>
      <c r="S1544" s="9">
        <f>(MTA_Daily_Ridership[[#This Row],[Subways: % of Comparable Pre-Pandemic Day]]-100)/100</f>
        <v>-0.37</v>
      </c>
      <c r="T1544">
        <f>MTA_Daily_Ridership[[#This Row],[Subways: Total Estimated Ridership]]/MTA_Daily_Ridership[[#This Row],[Bridges and Tunnels: Total Traffic]]</f>
        <v>3.8244681717089817</v>
      </c>
    </row>
    <row r="1545" spans="1:20" x14ac:dyDescent="0.25">
      <c r="A1545" s="1">
        <v>45258</v>
      </c>
      <c r="B1545">
        <v>3916476</v>
      </c>
      <c r="C1545">
        <v>69</v>
      </c>
      <c r="D1545">
        <v>1279327</v>
      </c>
      <c r="E1545">
        <v>58</v>
      </c>
      <c r="F1545">
        <v>234794</v>
      </c>
      <c r="G1545">
        <v>72</v>
      </c>
      <c r="H1545">
        <v>216450</v>
      </c>
      <c r="I1545">
        <v>76</v>
      </c>
      <c r="J1545">
        <v>31716</v>
      </c>
      <c r="K1545">
        <v>102</v>
      </c>
      <c r="L1545">
        <v>914381</v>
      </c>
      <c r="M1545">
        <v>97</v>
      </c>
      <c r="N1545">
        <v>7835</v>
      </c>
      <c r="O1545">
        <v>46</v>
      </c>
      <c r="P1545" t="s">
        <v>23</v>
      </c>
      <c r="Q1545" t="str">
        <f>_xlfn.IFS(OR(MTA_Daily_Ridership[[#This Row],[Day Name]]="Saturday",MTA_Daily_Ridership[[#This Row],[Day Name]]="Sunday"),"Weekend",TRUE,"Weekday")</f>
        <v>Weekday</v>
      </c>
      <c r="R15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6600979</v>
      </c>
      <c r="S1545" s="9">
        <f>(MTA_Daily_Ridership[[#This Row],[Subways: % of Comparable Pre-Pandemic Day]]-100)/100</f>
        <v>-0.31</v>
      </c>
      <c r="T1545">
        <f>MTA_Daily_Ridership[[#This Row],[Subways: Total Estimated Ridership]]/MTA_Daily_Ridership[[#This Row],[Bridges and Tunnels: Total Traffic]]</f>
        <v>4.2831992353296933</v>
      </c>
    </row>
    <row r="1546" spans="1:20" x14ac:dyDescent="0.25">
      <c r="A1546" s="1">
        <v>45259</v>
      </c>
      <c r="B1546">
        <v>4032882</v>
      </c>
      <c r="C1546">
        <v>72</v>
      </c>
      <c r="D1546">
        <v>1268990</v>
      </c>
      <c r="E1546">
        <v>58</v>
      </c>
      <c r="F1546">
        <v>234738</v>
      </c>
      <c r="G1546">
        <v>71</v>
      </c>
      <c r="H1546">
        <v>212929</v>
      </c>
      <c r="I1546">
        <v>74</v>
      </c>
      <c r="J1546">
        <v>32809</v>
      </c>
      <c r="K1546">
        <v>105</v>
      </c>
      <c r="L1546">
        <v>915384</v>
      </c>
      <c r="M1546">
        <v>97</v>
      </c>
      <c r="N1546">
        <v>7851</v>
      </c>
      <c r="O1546">
        <v>46</v>
      </c>
      <c r="P1546" t="s">
        <v>21</v>
      </c>
      <c r="Q1546" t="str">
        <f>_xlfn.IFS(OR(MTA_Daily_Ridership[[#This Row],[Day Name]]="Saturday",MTA_Daily_Ridership[[#This Row],[Day Name]]="Sunday"),"Weekend",TRUE,"Weekday")</f>
        <v>Weekday</v>
      </c>
      <c r="R15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6705583</v>
      </c>
      <c r="S1546" s="9">
        <f>(MTA_Daily_Ridership[[#This Row],[Subways: % of Comparable Pre-Pandemic Day]]-100)/100</f>
        <v>-0.28000000000000003</v>
      </c>
      <c r="T1546">
        <f>MTA_Daily_Ridership[[#This Row],[Subways: Total Estimated Ridership]]/MTA_Daily_Ridership[[#This Row],[Bridges and Tunnels: Total Traffic]]</f>
        <v>4.4056723735612593</v>
      </c>
    </row>
    <row r="1547" spans="1:20" x14ac:dyDescent="0.25">
      <c r="A1547" s="1">
        <v>45263</v>
      </c>
      <c r="B1547">
        <v>1827959</v>
      </c>
      <c r="C1547">
        <v>72</v>
      </c>
      <c r="D1547">
        <v>553618</v>
      </c>
      <c r="E1547">
        <v>57</v>
      </c>
      <c r="F1547">
        <v>87340</v>
      </c>
      <c r="G1547">
        <v>82</v>
      </c>
      <c r="H1547">
        <v>76999</v>
      </c>
      <c r="I1547">
        <v>72</v>
      </c>
      <c r="J1547">
        <v>18450</v>
      </c>
      <c r="K1547">
        <v>103</v>
      </c>
      <c r="L1547">
        <v>778118</v>
      </c>
      <c r="M1547">
        <v>98</v>
      </c>
      <c r="N1547">
        <v>1633</v>
      </c>
      <c r="O1547">
        <v>48</v>
      </c>
      <c r="P1547" t="s">
        <v>27</v>
      </c>
      <c r="Q1547" t="str">
        <f>_xlfn.IFS(OR(MTA_Daily_Ridership[[#This Row],[Day Name]]="Saturday",MTA_Daily_Ridership[[#This Row],[Day Name]]="Sunday"),"Weekend",TRUE,"Weekday")</f>
        <v>Weekend</v>
      </c>
      <c r="R15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3344117</v>
      </c>
      <c r="S1547" s="9">
        <f>(MTA_Daily_Ridership[[#This Row],[Subways: % of Comparable Pre-Pandemic Day]]-100)/100</f>
        <v>-0.28000000000000003</v>
      </c>
      <c r="T1547">
        <f>MTA_Daily_Ridership[[#This Row],[Subways: Total Estimated Ridership]]/MTA_Daily_Ridership[[#This Row],[Bridges and Tunnels: Total Traffic]]</f>
        <v>2.3492053904420667</v>
      </c>
    </row>
    <row r="1548" spans="1:20" x14ac:dyDescent="0.25">
      <c r="A1548" s="1">
        <v>45270</v>
      </c>
      <c r="B1548">
        <v>1838048</v>
      </c>
      <c r="C1548">
        <v>72</v>
      </c>
      <c r="D1548">
        <v>539117</v>
      </c>
      <c r="E1548">
        <v>55</v>
      </c>
      <c r="F1548">
        <v>90884</v>
      </c>
      <c r="G1548">
        <v>85</v>
      </c>
      <c r="H1548">
        <v>82225</v>
      </c>
      <c r="I1548">
        <v>77</v>
      </c>
      <c r="J1548">
        <v>17542</v>
      </c>
      <c r="K1548">
        <v>98</v>
      </c>
      <c r="L1548">
        <v>779314</v>
      </c>
      <c r="M1548">
        <v>98</v>
      </c>
      <c r="N1548">
        <v>1648</v>
      </c>
      <c r="O1548">
        <v>49</v>
      </c>
      <c r="P1548" t="s">
        <v>27</v>
      </c>
      <c r="Q1548" t="str">
        <f>_xlfn.IFS(OR(MTA_Daily_Ridership[[#This Row],[Day Name]]="Saturday",MTA_Daily_Ridership[[#This Row],[Day Name]]="Sunday"),"Weekend",TRUE,"Weekday")</f>
        <v>Weekend</v>
      </c>
      <c r="R15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3348778</v>
      </c>
      <c r="S1548" s="9">
        <f>(MTA_Daily_Ridership[[#This Row],[Subways: % of Comparable Pre-Pandemic Day]]-100)/100</f>
        <v>-0.28000000000000003</v>
      </c>
      <c r="T1548">
        <f>MTA_Daily_Ridership[[#This Row],[Subways: Total Estimated Ridership]]/MTA_Daily_Ridership[[#This Row],[Bridges and Tunnels: Total Traffic]]</f>
        <v>2.3585461059341934</v>
      </c>
    </row>
    <row r="1549" spans="1:20" x14ac:dyDescent="0.25">
      <c r="A1549" s="1">
        <v>45277</v>
      </c>
      <c r="B1549">
        <v>1954707</v>
      </c>
      <c r="C1549">
        <v>77</v>
      </c>
      <c r="D1549">
        <v>569005</v>
      </c>
      <c r="E1549">
        <v>58</v>
      </c>
      <c r="F1549">
        <v>96415</v>
      </c>
      <c r="G1549">
        <v>90</v>
      </c>
      <c r="H1549">
        <v>88502</v>
      </c>
      <c r="I1549">
        <v>82</v>
      </c>
      <c r="J1549">
        <v>18445</v>
      </c>
      <c r="K1549">
        <v>103</v>
      </c>
      <c r="L1549">
        <v>809015</v>
      </c>
      <c r="M1549">
        <v>102</v>
      </c>
      <c r="N1549">
        <v>1787</v>
      </c>
      <c r="O1549">
        <v>53</v>
      </c>
      <c r="P1549" t="s">
        <v>27</v>
      </c>
      <c r="Q1549" t="str">
        <f>_xlfn.IFS(OR(MTA_Daily_Ridership[[#This Row],[Day Name]]="Saturday",MTA_Daily_Ridership[[#This Row],[Day Name]]="Sunday"),"Weekend",TRUE,"Weekday")</f>
        <v>Weekend</v>
      </c>
      <c r="R15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3537876</v>
      </c>
      <c r="S1549" s="9">
        <f>(MTA_Daily_Ridership[[#This Row],[Subways: % of Comparable Pre-Pandemic Day]]-100)/100</f>
        <v>-0.23</v>
      </c>
      <c r="T1549">
        <f>MTA_Daily_Ridership[[#This Row],[Subways: Total Estimated Ridership]]/MTA_Daily_Ridership[[#This Row],[Bridges and Tunnels: Total Traffic]]</f>
        <v>2.4161566843630835</v>
      </c>
    </row>
    <row r="1550" spans="1:20" x14ac:dyDescent="0.25">
      <c r="A1550" s="1">
        <v>45278</v>
      </c>
      <c r="B1550">
        <v>3314782</v>
      </c>
      <c r="C1550">
        <v>62</v>
      </c>
      <c r="D1550">
        <v>1082334</v>
      </c>
      <c r="E1550">
        <v>54</v>
      </c>
      <c r="F1550">
        <v>201289</v>
      </c>
      <c r="G1550">
        <v>64</v>
      </c>
      <c r="H1550">
        <v>174850</v>
      </c>
      <c r="I1550">
        <v>63</v>
      </c>
      <c r="J1550">
        <v>28309</v>
      </c>
      <c r="K1550">
        <v>97</v>
      </c>
      <c r="L1550">
        <v>809201</v>
      </c>
      <c r="M1550">
        <v>91</v>
      </c>
      <c r="N1550">
        <v>5381</v>
      </c>
      <c r="O1550">
        <v>34</v>
      </c>
      <c r="P1550" t="s">
        <v>25</v>
      </c>
      <c r="Q1550" t="str">
        <f>_xlfn.IFS(OR(MTA_Daily_Ridership[[#This Row],[Day Name]]="Saturday",MTA_Daily_Ridership[[#This Row],[Day Name]]="Sunday"),"Weekend",TRUE,"Weekday")</f>
        <v>Weekday</v>
      </c>
      <c r="R15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5616146</v>
      </c>
      <c r="S1550" s="9">
        <f>(MTA_Daily_Ridership[[#This Row],[Subways: % of Comparable Pre-Pandemic Day]]-100)/100</f>
        <v>-0.38</v>
      </c>
      <c r="T1550">
        <f>MTA_Daily_Ridership[[#This Row],[Subways: Total Estimated Ridership]]/MTA_Daily_Ridership[[#This Row],[Bridges and Tunnels: Total Traffic]]</f>
        <v>4.0963641913443016</v>
      </c>
    </row>
    <row r="1551" spans="1:20" x14ac:dyDescent="0.25">
      <c r="A1551" s="1">
        <v>45282</v>
      </c>
      <c r="B1551">
        <v>3372318</v>
      </c>
      <c r="C1551">
        <v>63</v>
      </c>
      <c r="D1551">
        <v>1110555</v>
      </c>
      <c r="E1551">
        <v>55</v>
      </c>
      <c r="F1551">
        <v>231036</v>
      </c>
      <c r="G1551">
        <v>73</v>
      </c>
      <c r="H1551">
        <v>206169</v>
      </c>
      <c r="I1551">
        <v>74</v>
      </c>
      <c r="J1551">
        <v>29324</v>
      </c>
      <c r="K1551">
        <v>101</v>
      </c>
      <c r="L1551">
        <v>979372</v>
      </c>
      <c r="M1551">
        <v>111</v>
      </c>
      <c r="N1551">
        <v>5878</v>
      </c>
      <c r="O1551">
        <v>38</v>
      </c>
      <c r="P1551" t="s">
        <v>24</v>
      </c>
      <c r="Q1551" t="str">
        <f>_xlfn.IFS(OR(MTA_Daily_Ridership[[#This Row],[Day Name]]="Saturday",MTA_Daily_Ridership[[#This Row],[Day Name]]="Sunday"),"Weekend",TRUE,"Weekday")</f>
        <v>Weekday</v>
      </c>
      <c r="R15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5934652</v>
      </c>
      <c r="S1551" s="9">
        <f>(MTA_Daily_Ridership[[#This Row],[Subways: % of Comparable Pre-Pandemic Day]]-100)/100</f>
        <v>-0.37</v>
      </c>
      <c r="T1551">
        <f>MTA_Daily_Ridership[[#This Row],[Subways: Total Estimated Ridership]]/MTA_Daily_Ridership[[#This Row],[Bridges and Tunnels: Total Traffic]]</f>
        <v>3.4433473695388472</v>
      </c>
    </row>
    <row r="1552" spans="1:20" x14ac:dyDescent="0.25">
      <c r="A1552" s="1">
        <v>45283</v>
      </c>
      <c r="B1552">
        <v>2244175</v>
      </c>
      <c r="C1552">
        <v>68</v>
      </c>
      <c r="D1552">
        <v>708808</v>
      </c>
      <c r="E1552">
        <v>56</v>
      </c>
      <c r="F1552">
        <v>139904</v>
      </c>
      <c r="G1552">
        <v>109</v>
      </c>
      <c r="H1552">
        <v>130053</v>
      </c>
      <c r="I1552">
        <v>83</v>
      </c>
      <c r="J1552">
        <v>17627</v>
      </c>
      <c r="K1552">
        <v>102</v>
      </c>
      <c r="L1552">
        <v>876791</v>
      </c>
      <c r="M1552">
        <v>99</v>
      </c>
      <c r="N1552">
        <v>2700</v>
      </c>
      <c r="O1552">
        <v>54</v>
      </c>
      <c r="P1552" t="s">
        <v>26</v>
      </c>
      <c r="Q1552" t="str">
        <f>_xlfn.IFS(OR(MTA_Daily_Ridership[[#This Row],[Day Name]]="Saturday",MTA_Daily_Ridership[[#This Row],[Day Name]]="Sunday"),"Weekend",TRUE,"Weekday")</f>
        <v>Weekend</v>
      </c>
      <c r="R15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4120058</v>
      </c>
      <c r="S1552" s="9">
        <f>(MTA_Daily_Ridership[[#This Row],[Subways: % of Comparable Pre-Pandemic Day]]-100)/100</f>
        <v>-0.32</v>
      </c>
      <c r="T1552">
        <f>MTA_Daily_Ridership[[#This Row],[Subways: Total Estimated Ridership]]/MTA_Daily_Ridership[[#This Row],[Bridges and Tunnels: Total Traffic]]</f>
        <v>2.559532431331982</v>
      </c>
    </row>
    <row r="1553" spans="1:20" x14ac:dyDescent="0.25">
      <c r="A1553" s="1">
        <v>45284</v>
      </c>
      <c r="B1553">
        <v>1657096</v>
      </c>
      <c r="C1553">
        <v>65</v>
      </c>
      <c r="D1553">
        <v>549448</v>
      </c>
      <c r="E1553">
        <v>56</v>
      </c>
      <c r="F1553">
        <v>92540</v>
      </c>
      <c r="G1553">
        <v>87</v>
      </c>
      <c r="H1553">
        <v>77874</v>
      </c>
      <c r="I1553">
        <v>72</v>
      </c>
      <c r="J1553">
        <v>20241</v>
      </c>
      <c r="K1553">
        <v>114</v>
      </c>
      <c r="L1553">
        <v>793031</v>
      </c>
      <c r="M1553">
        <v>100</v>
      </c>
      <c r="N1553">
        <v>1912</v>
      </c>
      <c r="O1553">
        <v>56</v>
      </c>
      <c r="P1553" t="s">
        <v>27</v>
      </c>
      <c r="Q1553" t="str">
        <f>_xlfn.IFS(OR(MTA_Daily_Ridership[[#This Row],[Day Name]]="Saturday",MTA_Daily_Ridership[[#This Row],[Day Name]]="Sunday"),"Weekend",TRUE,"Weekday")</f>
        <v>Weekend</v>
      </c>
      <c r="R15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3192142</v>
      </c>
      <c r="S1553" s="9">
        <f>(MTA_Daily_Ridership[[#This Row],[Subways: % of Comparable Pre-Pandemic Day]]-100)/100</f>
        <v>-0.35</v>
      </c>
      <c r="T1553">
        <f>MTA_Daily_Ridership[[#This Row],[Subways: Total Estimated Ridership]]/MTA_Daily_Ridership[[#This Row],[Bridges and Tunnels: Total Traffic]]</f>
        <v>2.0895727909753843</v>
      </c>
    </row>
    <row r="1554" spans="1:20" x14ac:dyDescent="0.25">
      <c r="A1554" s="1">
        <v>45285</v>
      </c>
      <c r="B1554">
        <v>1273729</v>
      </c>
      <c r="C1554">
        <v>50</v>
      </c>
      <c r="D1554">
        <v>381879</v>
      </c>
      <c r="E1554">
        <v>39</v>
      </c>
      <c r="F1554">
        <v>80587</v>
      </c>
      <c r="G1554">
        <v>76</v>
      </c>
      <c r="H1554">
        <v>65350</v>
      </c>
      <c r="I1554">
        <v>61</v>
      </c>
      <c r="J1554">
        <v>14750</v>
      </c>
      <c r="K1554">
        <v>83</v>
      </c>
      <c r="L1554">
        <v>748318</v>
      </c>
      <c r="M1554">
        <v>94</v>
      </c>
      <c r="N1554">
        <v>1668</v>
      </c>
      <c r="O1554">
        <v>49</v>
      </c>
      <c r="P1554" t="s">
        <v>25</v>
      </c>
      <c r="Q1554" t="str">
        <f>_xlfn.IFS(OR(MTA_Daily_Ridership[[#This Row],[Day Name]]="Saturday",MTA_Daily_Ridership[[#This Row],[Day Name]]="Sunday"),"Weekend",TRUE,"Weekday")</f>
        <v>Weekday</v>
      </c>
      <c r="R15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2566281</v>
      </c>
      <c r="S1554" s="9">
        <f>(MTA_Daily_Ridership[[#This Row],[Subways: % of Comparable Pre-Pandemic Day]]-100)/100</f>
        <v>-0.5</v>
      </c>
      <c r="T1554">
        <f>MTA_Daily_Ridership[[#This Row],[Subways: Total Estimated Ridership]]/MTA_Daily_Ridership[[#This Row],[Bridges and Tunnels: Total Traffic]]</f>
        <v>1.7021226270115111</v>
      </c>
    </row>
    <row r="1555" spans="1:20" x14ac:dyDescent="0.25">
      <c r="A1555" s="1">
        <v>45286</v>
      </c>
      <c r="B1555">
        <v>2668642</v>
      </c>
      <c r="C1555">
        <v>50</v>
      </c>
      <c r="D1555">
        <v>906670</v>
      </c>
      <c r="E1555">
        <v>45</v>
      </c>
      <c r="F1555">
        <v>219149</v>
      </c>
      <c r="G1555">
        <v>69</v>
      </c>
      <c r="H1555">
        <v>192910</v>
      </c>
      <c r="I1555">
        <v>69</v>
      </c>
      <c r="J1555">
        <v>20706</v>
      </c>
      <c r="K1555">
        <v>71</v>
      </c>
      <c r="L1555">
        <v>867072</v>
      </c>
      <c r="M1555">
        <v>98</v>
      </c>
      <c r="N1555">
        <v>5158</v>
      </c>
      <c r="O1555">
        <v>33</v>
      </c>
      <c r="P1555" t="s">
        <v>23</v>
      </c>
      <c r="Q1555" t="str">
        <f>_xlfn.IFS(OR(MTA_Daily_Ridership[[#This Row],[Day Name]]="Saturday",MTA_Daily_Ridership[[#This Row],[Day Name]]="Sunday"),"Weekend",TRUE,"Weekday")</f>
        <v>Weekday</v>
      </c>
      <c r="R15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4880307</v>
      </c>
      <c r="S1555" s="9">
        <f>(MTA_Daily_Ridership[[#This Row],[Subways: % of Comparable Pre-Pandemic Day]]-100)/100</f>
        <v>-0.5</v>
      </c>
      <c r="T1555">
        <f>MTA_Daily_Ridership[[#This Row],[Subways: Total Estimated Ridership]]/MTA_Daily_Ridership[[#This Row],[Bridges and Tunnels: Total Traffic]]</f>
        <v>3.0777628616770003</v>
      </c>
    </row>
    <row r="1556" spans="1:20" x14ac:dyDescent="0.25">
      <c r="A1556" s="1">
        <v>45287</v>
      </c>
      <c r="B1556">
        <v>2912007</v>
      </c>
      <c r="C1556">
        <v>55</v>
      </c>
      <c r="D1556">
        <v>955890</v>
      </c>
      <c r="E1556">
        <v>48</v>
      </c>
      <c r="F1556">
        <v>220010</v>
      </c>
      <c r="G1556">
        <v>70</v>
      </c>
      <c r="H1556">
        <v>186541</v>
      </c>
      <c r="I1556">
        <v>67</v>
      </c>
      <c r="J1556">
        <v>25945</v>
      </c>
      <c r="K1556">
        <v>89</v>
      </c>
      <c r="L1556">
        <v>881140</v>
      </c>
      <c r="M1556">
        <v>99</v>
      </c>
      <c r="N1556">
        <v>5373</v>
      </c>
      <c r="O1556">
        <v>34</v>
      </c>
      <c r="P1556" t="s">
        <v>21</v>
      </c>
      <c r="Q1556" t="str">
        <f>_xlfn.IFS(OR(MTA_Daily_Ridership[[#This Row],[Day Name]]="Saturday",MTA_Daily_Ridership[[#This Row],[Day Name]]="Sunday"),"Weekend",TRUE,"Weekday")</f>
        <v>Weekday</v>
      </c>
      <c r="R15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5186906</v>
      </c>
      <c r="S1556" s="9">
        <f>(MTA_Daily_Ridership[[#This Row],[Subways: % of Comparable Pre-Pandemic Day]]-100)/100</f>
        <v>-0.45</v>
      </c>
      <c r="T1556">
        <f>MTA_Daily_Ridership[[#This Row],[Subways: Total Estimated Ridership]]/MTA_Daily_Ridership[[#This Row],[Bridges and Tunnels: Total Traffic]]</f>
        <v>3.3048176226252357</v>
      </c>
    </row>
    <row r="1557" spans="1:20" x14ac:dyDescent="0.25">
      <c r="A1557" s="1">
        <v>45288</v>
      </c>
      <c r="B1557">
        <v>3064841</v>
      </c>
      <c r="C1557">
        <v>57</v>
      </c>
      <c r="D1557">
        <v>969231</v>
      </c>
      <c r="E1557">
        <v>48</v>
      </c>
      <c r="F1557">
        <v>218546</v>
      </c>
      <c r="G1557">
        <v>69</v>
      </c>
      <c r="H1557">
        <v>193235</v>
      </c>
      <c r="I1557">
        <v>69</v>
      </c>
      <c r="J1557">
        <v>26462</v>
      </c>
      <c r="K1557">
        <v>91</v>
      </c>
      <c r="L1557">
        <v>887521</v>
      </c>
      <c r="M1557">
        <v>100</v>
      </c>
      <c r="N1557">
        <v>5395</v>
      </c>
      <c r="O1557">
        <v>35</v>
      </c>
      <c r="P1557" t="s">
        <v>22</v>
      </c>
      <c r="Q1557" t="str">
        <f>_xlfn.IFS(OR(MTA_Daily_Ridership[[#This Row],[Day Name]]="Saturday",MTA_Daily_Ridership[[#This Row],[Day Name]]="Sunday"),"Weekend",TRUE,"Weekday")</f>
        <v>Weekday</v>
      </c>
      <c r="R15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5365231</v>
      </c>
      <c r="S1557" s="9">
        <f>(MTA_Daily_Ridership[[#This Row],[Subways: % of Comparable Pre-Pandemic Day]]-100)/100</f>
        <v>-0.43</v>
      </c>
      <c r="T1557">
        <f>MTA_Daily_Ridership[[#This Row],[Subways: Total Estimated Ridership]]/MTA_Daily_Ridership[[#This Row],[Bridges and Tunnels: Total Traffic]]</f>
        <v>3.453260260883968</v>
      </c>
    </row>
    <row r="1558" spans="1:20" x14ac:dyDescent="0.25">
      <c r="A1558" s="1">
        <v>45289</v>
      </c>
      <c r="B1558">
        <v>3198885</v>
      </c>
      <c r="C1558">
        <v>60</v>
      </c>
      <c r="D1558">
        <v>1007697</v>
      </c>
      <c r="E1558">
        <v>50</v>
      </c>
      <c r="F1558">
        <v>237781</v>
      </c>
      <c r="G1558">
        <v>75</v>
      </c>
      <c r="H1558">
        <v>210361</v>
      </c>
      <c r="I1558">
        <v>75</v>
      </c>
      <c r="J1558">
        <v>26892</v>
      </c>
      <c r="K1558">
        <v>92</v>
      </c>
      <c r="L1558">
        <v>909062</v>
      </c>
      <c r="M1558">
        <v>103</v>
      </c>
      <c r="N1558">
        <v>5784</v>
      </c>
      <c r="O1558">
        <v>37</v>
      </c>
      <c r="P1558" t="s">
        <v>24</v>
      </c>
      <c r="Q1558" t="str">
        <f>_xlfn.IFS(OR(MTA_Daily_Ridership[[#This Row],[Day Name]]="Saturday",MTA_Daily_Ridership[[#This Row],[Day Name]]="Sunday"),"Weekend",TRUE,"Weekday")</f>
        <v>Weekday</v>
      </c>
      <c r="R15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5596462</v>
      </c>
      <c r="S1558" s="9">
        <f>(MTA_Daily_Ridership[[#This Row],[Subways: % of Comparable Pre-Pandemic Day]]-100)/100</f>
        <v>-0.4</v>
      </c>
      <c r="T1558">
        <f>MTA_Daily_Ridership[[#This Row],[Subways: Total Estimated Ridership]]/MTA_Daily_Ridership[[#This Row],[Bridges and Tunnels: Total Traffic]]</f>
        <v>3.5188854005557375</v>
      </c>
    </row>
    <row r="1559" spans="1:20" x14ac:dyDescent="0.25">
      <c r="A1559" s="1">
        <v>45290</v>
      </c>
      <c r="B1559">
        <v>2440211</v>
      </c>
      <c r="C1559">
        <v>74</v>
      </c>
      <c r="D1559">
        <v>720564</v>
      </c>
      <c r="E1559">
        <v>57</v>
      </c>
      <c r="F1559">
        <v>121688</v>
      </c>
      <c r="G1559">
        <v>95</v>
      </c>
      <c r="H1559">
        <v>121647</v>
      </c>
      <c r="I1559">
        <v>77</v>
      </c>
      <c r="J1559">
        <v>16983</v>
      </c>
      <c r="K1559">
        <v>99</v>
      </c>
      <c r="L1559">
        <v>833538</v>
      </c>
      <c r="M1559">
        <v>94</v>
      </c>
      <c r="N1559">
        <v>2780</v>
      </c>
      <c r="O1559">
        <v>56</v>
      </c>
      <c r="P1559" t="s">
        <v>26</v>
      </c>
      <c r="Q1559" t="str">
        <f>_xlfn.IFS(OR(MTA_Daily_Ridership[[#This Row],[Day Name]]="Saturday",MTA_Daily_Ridership[[#This Row],[Day Name]]="Sunday"),"Weekend",TRUE,"Weekday")</f>
        <v>Weekend</v>
      </c>
      <c r="R15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4257411</v>
      </c>
      <c r="S1559" s="9">
        <f>(MTA_Daily_Ridership[[#This Row],[Subways: % of Comparable Pre-Pandemic Day]]-100)/100</f>
        <v>-0.26</v>
      </c>
      <c r="T1559">
        <f>MTA_Daily_Ridership[[#This Row],[Subways: Total Estimated Ridership]]/MTA_Daily_Ridership[[#This Row],[Bridges and Tunnels: Total Traffic]]</f>
        <v>2.9275341976010694</v>
      </c>
    </row>
    <row r="1560" spans="1:20" x14ac:dyDescent="0.25">
      <c r="A1560" s="1">
        <v>45291</v>
      </c>
      <c r="B1560">
        <v>1934651</v>
      </c>
      <c r="C1560">
        <v>76</v>
      </c>
      <c r="D1560">
        <v>548344</v>
      </c>
      <c r="E1560">
        <v>56</v>
      </c>
      <c r="F1560">
        <v>99817</v>
      </c>
      <c r="G1560">
        <v>94</v>
      </c>
      <c r="H1560">
        <v>89554</v>
      </c>
      <c r="I1560">
        <v>83</v>
      </c>
      <c r="J1560">
        <v>20005</v>
      </c>
      <c r="K1560">
        <v>112</v>
      </c>
      <c r="L1560">
        <v>671873</v>
      </c>
      <c r="M1560">
        <v>84</v>
      </c>
      <c r="N1560">
        <v>2029</v>
      </c>
      <c r="O1560">
        <v>60</v>
      </c>
      <c r="P1560" t="s">
        <v>27</v>
      </c>
      <c r="Q1560" t="str">
        <f>_xlfn.IFS(OR(MTA_Daily_Ridership[[#This Row],[Day Name]]="Saturday",MTA_Daily_Ridership[[#This Row],[Day Name]]="Sunday"),"Weekend",TRUE,"Weekday")</f>
        <v>Weekend</v>
      </c>
      <c r="R15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3366273</v>
      </c>
      <c r="S1560" s="9">
        <f>(MTA_Daily_Ridership[[#This Row],[Subways: % of Comparable Pre-Pandemic Day]]-100)/100</f>
        <v>-0.24</v>
      </c>
      <c r="T1560">
        <f>MTA_Daily_Ridership[[#This Row],[Subways: Total Estimated Ridership]]/MTA_Daily_Ridership[[#This Row],[Bridges and Tunnels: Total Traffic]]</f>
        <v>2.8794891296420602</v>
      </c>
    </row>
    <row r="1561" spans="1:20" x14ac:dyDescent="0.25">
      <c r="A1561" s="1">
        <v>45292</v>
      </c>
      <c r="B1561">
        <v>1648734</v>
      </c>
      <c r="C1561">
        <v>79</v>
      </c>
      <c r="D1561">
        <v>455965</v>
      </c>
      <c r="E1561">
        <v>50</v>
      </c>
      <c r="F1561">
        <v>82811</v>
      </c>
      <c r="G1561">
        <v>100</v>
      </c>
      <c r="H1561">
        <v>73957</v>
      </c>
      <c r="I1561">
        <v>82</v>
      </c>
      <c r="J1561">
        <v>9165</v>
      </c>
      <c r="K1561">
        <v>68</v>
      </c>
      <c r="L1561">
        <v>730489</v>
      </c>
      <c r="M1561">
        <v>107</v>
      </c>
      <c r="N1561">
        <v>2018</v>
      </c>
      <c r="O1561">
        <v>74</v>
      </c>
      <c r="P1561" t="s">
        <v>25</v>
      </c>
      <c r="Q1561" t="str">
        <f>_xlfn.IFS(OR(MTA_Daily_Ridership[[#This Row],[Day Name]]="Saturday",MTA_Daily_Ridership[[#This Row],[Day Name]]="Sunday"),"Weekend",TRUE,"Weekday")</f>
        <v>Weekday</v>
      </c>
      <c r="R15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3003139</v>
      </c>
      <c r="S1561" s="9">
        <f>(MTA_Daily_Ridership[[#This Row],[Subways: % of Comparable Pre-Pandemic Day]]-100)/100</f>
        <v>-0.21</v>
      </c>
      <c r="T1561">
        <f>MTA_Daily_Ridership[[#This Row],[Subways: Total Estimated Ridership]]/MTA_Daily_Ridership[[#This Row],[Bridges and Tunnels: Total Traffic]]</f>
        <v>2.2570278265654924</v>
      </c>
    </row>
    <row r="1562" spans="1:20" x14ac:dyDescent="0.25">
      <c r="A1562" s="1">
        <v>45293</v>
      </c>
      <c r="B1562">
        <v>3290639</v>
      </c>
      <c r="C1562">
        <v>64</v>
      </c>
      <c r="D1562">
        <v>1091104</v>
      </c>
      <c r="E1562">
        <v>53</v>
      </c>
      <c r="F1562">
        <v>209680</v>
      </c>
      <c r="G1562">
        <v>69</v>
      </c>
      <c r="H1562">
        <v>184978</v>
      </c>
      <c r="I1562">
        <v>69</v>
      </c>
      <c r="J1562">
        <v>25961</v>
      </c>
      <c r="K1562">
        <v>92</v>
      </c>
      <c r="L1562">
        <v>829660</v>
      </c>
      <c r="M1562">
        <v>95</v>
      </c>
      <c r="N1562">
        <v>7107</v>
      </c>
      <c r="O1562">
        <v>43</v>
      </c>
      <c r="P1562" t="s">
        <v>23</v>
      </c>
      <c r="Q1562" t="str">
        <f>_xlfn.IFS(OR(MTA_Daily_Ridership[[#This Row],[Day Name]]="Saturday",MTA_Daily_Ridership[[#This Row],[Day Name]]="Sunday"),"Weekend",TRUE,"Weekday")</f>
        <v>Weekday</v>
      </c>
      <c r="R15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5639129</v>
      </c>
      <c r="S1562" s="9">
        <f>(MTA_Daily_Ridership[[#This Row],[Subways: % of Comparable Pre-Pandemic Day]]-100)/100</f>
        <v>-0.36</v>
      </c>
      <c r="T1562">
        <f>MTA_Daily_Ridership[[#This Row],[Subways: Total Estimated Ridership]]/MTA_Daily_Ridership[[#This Row],[Bridges and Tunnels: Total Traffic]]</f>
        <v>3.9662500301328256</v>
      </c>
    </row>
    <row r="1563" spans="1:20" x14ac:dyDescent="0.25">
      <c r="A1563" s="1">
        <v>45296</v>
      </c>
      <c r="B1563">
        <v>3263064</v>
      </c>
      <c r="C1563">
        <v>63</v>
      </c>
      <c r="D1563">
        <v>1185046</v>
      </c>
      <c r="E1563">
        <v>58</v>
      </c>
      <c r="F1563">
        <v>199441</v>
      </c>
      <c r="G1563">
        <v>66</v>
      </c>
      <c r="H1563">
        <v>173362</v>
      </c>
      <c r="I1563">
        <v>64</v>
      </c>
      <c r="J1563">
        <v>30480</v>
      </c>
      <c r="K1563">
        <v>108</v>
      </c>
      <c r="L1563">
        <v>886766</v>
      </c>
      <c r="M1563">
        <v>102</v>
      </c>
      <c r="N1563">
        <v>5963</v>
      </c>
      <c r="O1563">
        <v>36</v>
      </c>
      <c r="P1563" t="s">
        <v>24</v>
      </c>
      <c r="Q1563" t="str">
        <f>_xlfn.IFS(OR(MTA_Daily_Ridership[[#This Row],[Day Name]]="Saturday",MTA_Daily_Ridership[[#This Row],[Day Name]]="Sunday"),"Weekend",TRUE,"Weekday")</f>
        <v>Weekday</v>
      </c>
      <c r="R15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5744122</v>
      </c>
      <c r="S1563" s="9">
        <f>(MTA_Daily_Ridership[[#This Row],[Subways: % of Comparable Pre-Pandemic Day]]-100)/100</f>
        <v>-0.37</v>
      </c>
      <c r="T1563">
        <f>MTA_Daily_Ridership[[#This Row],[Subways: Total Estimated Ridership]]/MTA_Daily_Ridership[[#This Row],[Bridges and Tunnels: Total Traffic]]</f>
        <v>3.6797351274180561</v>
      </c>
    </row>
    <row r="1564" spans="1:20" x14ac:dyDescent="0.25">
      <c r="A1564" s="1">
        <v>45297</v>
      </c>
      <c r="B1564">
        <v>1942458</v>
      </c>
      <c r="C1564">
        <v>72</v>
      </c>
      <c r="D1564">
        <v>684686</v>
      </c>
      <c r="E1564">
        <v>57</v>
      </c>
      <c r="F1564">
        <v>92741</v>
      </c>
      <c r="G1564">
        <v>95</v>
      </c>
      <c r="H1564">
        <v>82890</v>
      </c>
      <c r="I1564">
        <v>64</v>
      </c>
      <c r="J1564">
        <v>15850</v>
      </c>
      <c r="K1564">
        <v>109</v>
      </c>
      <c r="L1564">
        <v>721283</v>
      </c>
      <c r="M1564">
        <v>94</v>
      </c>
      <c r="N1564">
        <v>2070</v>
      </c>
      <c r="O1564">
        <v>50</v>
      </c>
      <c r="P1564" t="s">
        <v>26</v>
      </c>
      <c r="Q1564" t="str">
        <f>_xlfn.IFS(OR(MTA_Daily_Ridership[[#This Row],[Day Name]]="Saturday",MTA_Daily_Ridership[[#This Row],[Day Name]]="Sunday"),"Weekend",TRUE,"Weekday")</f>
        <v>Weekend</v>
      </c>
      <c r="R15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3541978</v>
      </c>
      <c r="S1564" s="9">
        <f>(MTA_Daily_Ridership[[#This Row],[Subways: % of Comparable Pre-Pandemic Day]]-100)/100</f>
        <v>-0.28000000000000003</v>
      </c>
      <c r="T1564">
        <f>MTA_Daily_Ridership[[#This Row],[Subways: Total Estimated Ridership]]/MTA_Daily_Ridership[[#This Row],[Bridges and Tunnels: Total Traffic]]</f>
        <v>2.6930594510060546</v>
      </c>
    </row>
    <row r="1565" spans="1:20" x14ac:dyDescent="0.25">
      <c r="A1565" s="1">
        <v>45298</v>
      </c>
      <c r="B1565">
        <v>1472438</v>
      </c>
      <c r="C1565">
        <v>70</v>
      </c>
      <c r="D1565">
        <v>502518</v>
      </c>
      <c r="E1565">
        <v>55</v>
      </c>
      <c r="F1565">
        <v>72971</v>
      </c>
      <c r="G1565">
        <v>88</v>
      </c>
      <c r="H1565">
        <v>57280</v>
      </c>
      <c r="I1565">
        <v>63</v>
      </c>
      <c r="J1565">
        <v>13723</v>
      </c>
      <c r="K1565">
        <v>102</v>
      </c>
      <c r="L1565">
        <v>566397</v>
      </c>
      <c r="M1565">
        <v>83</v>
      </c>
      <c r="N1565">
        <v>1533</v>
      </c>
      <c r="O1565">
        <v>56</v>
      </c>
      <c r="P1565" t="s">
        <v>27</v>
      </c>
      <c r="Q1565" t="str">
        <f>_xlfn.IFS(OR(MTA_Daily_Ridership[[#This Row],[Day Name]]="Saturday",MTA_Daily_Ridership[[#This Row],[Day Name]]="Sunday"),"Weekend",TRUE,"Weekday")</f>
        <v>Weekend</v>
      </c>
      <c r="R15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2686860</v>
      </c>
      <c r="S1565" s="9">
        <f>(MTA_Daily_Ridership[[#This Row],[Subways: % of Comparable Pre-Pandemic Day]]-100)/100</f>
        <v>-0.3</v>
      </c>
      <c r="T1565">
        <f>MTA_Daily_Ridership[[#This Row],[Subways: Total Estimated Ridership]]/MTA_Daily_Ridership[[#This Row],[Bridges and Tunnels: Total Traffic]]</f>
        <v>2.599657130952318</v>
      </c>
    </row>
    <row r="1566" spans="1:20" x14ac:dyDescent="0.25">
      <c r="A1566" s="1">
        <v>45300</v>
      </c>
      <c r="B1566">
        <v>3353192</v>
      </c>
      <c r="C1566">
        <v>65</v>
      </c>
      <c r="D1566">
        <v>1135694</v>
      </c>
      <c r="E1566">
        <v>55</v>
      </c>
      <c r="F1566">
        <v>213699</v>
      </c>
      <c r="G1566">
        <v>71</v>
      </c>
      <c r="H1566">
        <v>188888</v>
      </c>
      <c r="I1566">
        <v>70</v>
      </c>
      <c r="J1566">
        <v>30430</v>
      </c>
      <c r="K1566">
        <v>108</v>
      </c>
      <c r="L1566">
        <v>780334</v>
      </c>
      <c r="M1566">
        <v>90</v>
      </c>
      <c r="N1566">
        <v>6944</v>
      </c>
      <c r="O1566">
        <v>42</v>
      </c>
      <c r="P1566" t="s">
        <v>23</v>
      </c>
      <c r="Q1566" t="str">
        <f>_xlfn.IFS(OR(MTA_Daily_Ridership[[#This Row],[Day Name]]="Saturday",MTA_Daily_Ridership[[#This Row],[Day Name]]="Sunday"),"Weekend",TRUE,"Weekday")</f>
        <v>Weekday</v>
      </c>
      <c r="R15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5709181</v>
      </c>
      <c r="S1566" s="9">
        <f>(MTA_Daily_Ridership[[#This Row],[Subways: % of Comparable Pre-Pandemic Day]]-100)/100</f>
        <v>-0.35</v>
      </c>
      <c r="T1566">
        <f>MTA_Daily_Ridership[[#This Row],[Subways: Total Estimated Ridership]]/MTA_Daily_Ridership[[#This Row],[Bridges and Tunnels: Total Traffic]]</f>
        <v>4.297124052008499</v>
      </c>
    </row>
    <row r="1567" spans="1:20" x14ac:dyDescent="0.25">
      <c r="A1567" s="1">
        <v>45306</v>
      </c>
      <c r="B1567">
        <v>2169917</v>
      </c>
      <c r="C1567">
        <v>104</v>
      </c>
      <c r="D1567">
        <v>783032</v>
      </c>
      <c r="E1567">
        <v>85</v>
      </c>
      <c r="F1567">
        <v>91887</v>
      </c>
      <c r="G1567">
        <v>111</v>
      </c>
      <c r="H1567">
        <v>80498</v>
      </c>
      <c r="I1567">
        <v>89</v>
      </c>
      <c r="J1567">
        <v>16502</v>
      </c>
      <c r="K1567">
        <v>122</v>
      </c>
      <c r="L1567">
        <v>816628</v>
      </c>
      <c r="M1567">
        <v>120</v>
      </c>
      <c r="N1567">
        <v>3017</v>
      </c>
      <c r="O1567">
        <v>110</v>
      </c>
      <c r="P1567" t="s">
        <v>25</v>
      </c>
      <c r="Q1567" t="str">
        <f>_xlfn.IFS(OR(MTA_Daily_Ridership[[#This Row],[Day Name]]="Saturday",MTA_Daily_Ridership[[#This Row],[Day Name]]="Sunday"),"Weekend",TRUE,"Weekday")</f>
        <v>Weekday</v>
      </c>
      <c r="R15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3961481</v>
      </c>
      <c r="S1567" s="9">
        <f>(MTA_Daily_Ridership[[#This Row],[Subways: % of Comparable Pre-Pandemic Day]]-100)/100</f>
        <v>0.04</v>
      </c>
      <c r="T1567">
        <f>MTA_Daily_Ridership[[#This Row],[Subways: Total Estimated Ridership]]/MTA_Daily_Ridership[[#This Row],[Bridges and Tunnels: Total Traffic]]</f>
        <v>2.657167033214634</v>
      </c>
    </row>
    <row r="1568" spans="1:20" x14ac:dyDescent="0.25">
      <c r="A1568" s="1">
        <v>45307</v>
      </c>
      <c r="B1568">
        <v>3235935</v>
      </c>
      <c r="C1568">
        <v>63</v>
      </c>
      <c r="D1568">
        <v>1078860</v>
      </c>
      <c r="E1568">
        <v>53</v>
      </c>
      <c r="F1568">
        <v>205716</v>
      </c>
      <c r="G1568">
        <v>68</v>
      </c>
      <c r="H1568">
        <v>178389</v>
      </c>
      <c r="I1568">
        <v>66</v>
      </c>
      <c r="J1568">
        <v>29826</v>
      </c>
      <c r="K1568">
        <v>105</v>
      </c>
      <c r="L1568">
        <v>712714</v>
      </c>
      <c r="M1568">
        <v>82</v>
      </c>
      <c r="N1568">
        <v>5414</v>
      </c>
      <c r="O1568">
        <v>33</v>
      </c>
      <c r="P1568" t="s">
        <v>23</v>
      </c>
      <c r="Q1568" t="str">
        <f>_xlfn.IFS(OR(MTA_Daily_Ridership[[#This Row],[Day Name]]="Saturday",MTA_Daily_Ridership[[#This Row],[Day Name]]="Sunday"),"Weekend",TRUE,"Weekday")</f>
        <v>Weekday</v>
      </c>
      <c r="R15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5446854</v>
      </c>
      <c r="S1568" s="9">
        <f>(MTA_Daily_Ridership[[#This Row],[Subways: % of Comparable Pre-Pandemic Day]]-100)/100</f>
        <v>-0.37</v>
      </c>
      <c r="T1568">
        <f>MTA_Daily_Ridership[[#This Row],[Subways: Total Estimated Ridership]]/MTA_Daily_Ridership[[#This Row],[Bridges and Tunnels: Total Traffic]]</f>
        <v>4.5402994749647121</v>
      </c>
    </row>
    <row r="1569" spans="1:20" x14ac:dyDescent="0.25">
      <c r="A1569" s="1">
        <v>45308</v>
      </c>
      <c r="B1569">
        <v>3616923</v>
      </c>
      <c r="C1569">
        <v>70</v>
      </c>
      <c r="D1569">
        <v>1193111</v>
      </c>
      <c r="E1569">
        <v>58</v>
      </c>
      <c r="F1569">
        <v>217173</v>
      </c>
      <c r="G1569">
        <v>72</v>
      </c>
      <c r="H1569">
        <v>199986</v>
      </c>
      <c r="I1569">
        <v>74</v>
      </c>
      <c r="J1569">
        <v>32054</v>
      </c>
      <c r="K1569">
        <v>113</v>
      </c>
      <c r="L1569">
        <v>863242</v>
      </c>
      <c r="M1569">
        <v>99</v>
      </c>
      <c r="N1569">
        <v>6891</v>
      </c>
      <c r="O1569">
        <v>42</v>
      </c>
      <c r="P1569" t="s">
        <v>21</v>
      </c>
      <c r="Q1569" t="str">
        <f>_xlfn.IFS(OR(MTA_Daily_Ridership[[#This Row],[Day Name]]="Saturday",MTA_Daily_Ridership[[#This Row],[Day Name]]="Sunday"),"Weekend",TRUE,"Weekday")</f>
        <v>Weekday</v>
      </c>
      <c r="R15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6129380</v>
      </c>
      <c r="S1569" s="9">
        <f>(MTA_Daily_Ridership[[#This Row],[Subways: % of Comparable Pre-Pandemic Day]]-100)/100</f>
        <v>-0.3</v>
      </c>
      <c r="T1569">
        <f>MTA_Daily_Ridership[[#This Row],[Subways: Total Estimated Ridership]]/MTA_Daily_Ridership[[#This Row],[Bridges and Tunnels: Total Traffic]]</f>
        <v>4.1899293593221829</v>
      </c>
    </row>
    <row r="1570" spans="1:20" x14ac:dyDescent="0.25">
      <c r="A1570" s="1">
        <v>45310</v>
      </c>
      <c r="B1570">
        <v>3176408</v>
      </c>
      <c r="C1570">
        <v>62</v>
      </c>
      <c r="D1570">
        <v>1109408</v>
      </c>
      <c r="E1570">
        <v>54</v>
      </c>
      <c r="F1570">
        <v>191999</v>
      </c>
      <c r="G1570">
        <v>64</v>
      </c>
      <c r="H1570">
        <v>171490</v>
      </c>
      <c r="I1570">
        <v>64</v>
      </c>
      <c r="J1570">
        <v>27175</v>
      </c>
      <c r="K1570">
        <v>96</v>
      </c>
      <c r="L1570">
        <v>793429</v>
      </c>
      <c r="M1570">
        <v>91</v>
      </c>
      <c r="N1570">
        <v>5330</v>
      </c>
      <c r="O1570">
        <v>33</v>
      </c>
      <c r="P1570" t="s">
        <v>24</v>
      </c>
      <c r="Q1570" t="str">
        <f>_xlfn.IFS(OR(MTA_Daily_Ridership[[#This Row],[Day Name]]="Saturday",MTA_Daily_Ridership[[#This Row],[Day Name]]="Sunday"),"Weekend",TRUE,"Weekday")</f>
        <v>Weekday</v>
      </c>
      <c r="R15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5475239</v>
      </c>
      <c r="S1570" s="9">
        <f>(MTA_Daily_Ridership[[#This Row],[Subways: % of Comparable Pre-Pandemic Day]]-100)/100</f>
        <v>-0.38</v>
      </c>
      <c r="T1570">
        <f>MTA_Daily_Ridership[[#This Row],[Subways: Total Estimated Ridership]]/MTA_Daily_Ridership[[#This Row],[Bridges and Tunnels: Total Traffic]]</f>
        <v>4.0033928681709394</v>
      </c>
    </row>
    <row r="1571" spans="1:20" x14ac:dyDescent="0.25">
      <c r="A1571" s="1">
        <v>45311</v>
      </c>
      <c r="B1571">
        <v>2024041</v>
      </c>
      <c r="C1571">
        <v>75</v>
      </c>
      <c r="D1571">
        <v>677335</v>
      </c>
      <c r="E1571">
        <v>57</v>
      </c>
      <c r="F1571">
        <v>96128</v>
      </c>
      <c r="G1571">
        <v>99</v>
      </c>
      <c r="H1571">
        <v>82817</v>
      </c>
      <c r="I1571">
        <v>64</v>
      </c>
      <c r="J1571">
        <v>15487</v>
      </c>
      <c r="K1571">
        <v>107</v>
      </c>
      <c r="L1571">
        <v>758923</v>
      </c>
      <c r="M1571">
        <v>99</v>
      </c>
      <c r="N1571">
        <v>1926</v>
      </c>
      <c r="O1571">
        <v>47</v>
      </c>
      <c r="P1571" t="s">
        <v>26</v>
      </c>
      <c r="Q1571" t="str">
        <f>_xlfn.IFS(OR(MTA_Daily_Ridership[[#This Row],[Day Name]]="Saturday",MTA_Daily_Ridership[[#This Row],[Day Name]]="Sunday"),"Weekend",TRUE,"Weekday")</f>
        <v>Weekend</v>
      </c>
      <c r="R15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3656657</v>
      </c>
      <c r="S1571" s="9">
        <f>(MTA_Daily_Ridership[[#This Row],[Subways: % of Comparable Pre-Pandemic Day]]-100)/100</f>
        <v>-0.25</v>
      </c>
      <c r="T1571">
        <f>MTA_Daily_Ridership[[#This Row],[Subways: Total Estimated Ridership]]/MTA_Daily_Ridership[[#This Row],[Bridges and Tunnels: Total Traffic]]</f>
        <v>2.6669912494416428</v>
      </c>
    </row>
    <row r="1572" spans="1:20" x14ac:dyDescent="0.25">
      <c r="A1572" s="1">
        <v>45317</v>
      </c>
      <c r="B1572">
        <v>3380816</v>
      </c>
      <c r="C1572">
        <v>66</v>
      </c>
      <c r="D1572">
        <v>1193175</v>
      </c>
      <c r="E1572">
        <v>58</v>
      </c>
      <c r="F1572">
        <v>213749</v>
      </c>
      <c r="G1572">
        <v>71</v>
      </c>
      <c r="H1572">
        <v>184511</v>
      </c>
      <c r="I1572">
        <v>69</v>
      </c>
      <c r="J1572">
        <v>31329</v>
      </c>
      <c r="K1572">
        <v>111</v>
      </c>
      <c r="L1572">
        <v>913609</v>
      </c>
      <c r="M1572">
        <v>105</v>
      </c>
      <c r="N1572">
        <v>5681</v>
      </c>
      <c r="O1572">
        <v>35</v>
      </c>
      <c r="P1572" t="s">
        <v>24</v>
      </c>
      <c r="Q1572" t="str">
        <f>_xlfn.IFS(OR(MTA_Daily_Ridership[[#This Row],[Day Name]]="Saturday",MTA_Daily_Ridership[[#This Row],[Day Name]]="Sunday"),"Weekend",TRUE,"Weekday")</f>
        <v>Weekday</v>
      </c>
      <c r="R15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5922870</v>
      </c>
      <c r="S1572" s="9">
        <f>(MTA_Daily_Ridership[[#This Row],[Subways: % of Comparable Pre-Pandemic Day]]-100)/100</f>
        <v>-0.34</v>
      </c>
      <c r="T1572">
        <f>MTA_Daily_Ridership[[#This Row],[Subways: Total Estimated Ridership]]/MTA_Daily_Ridership[[#This Row],[Bridges and Tunnels: Total Traffic]]</f>
        <v>3.7005064529793379</v>
      </c>
    </row>
    <row r="1573" spans="1:20" x14ac:dyDescent="0.25">
      <c r="A1573" s="1">
        <v>45319</v>
      </c>
      <c r="B1573">
        <v>1549077</v>
      </c>
      <c r="C1573">
        <v>74</v>
      </c>
      <c r="D1573">
        <v>535857</v>
      </c>
      <c r="E1573">
        <v>58</v>
      </c>
      <c r="F1573">
        <v>75177</v>
      </c>
      <c r="G1573">
        <v>91</v>
      </c>
      <c r="H1573">
        <v>66794</v>
      </c>
      <c r="I1573">
        <v>74</v>
      </c>
      <c r="J1573">
        <v>17473</v>
      </c>
      <c r="K1573">
        <v>129</v>
      </c>
      <c r="L1573">
        <v>712530</v>
      </c>
      <c r="M1573">
        <v>104</v>
      </c>
      <c r="N1573">
        <v>1455</v>
      </c>
      <c r="O1573">
        <v>53</v>
      </c>
      <c r="P1573" t="s">
        <v>27</v>
      </c>
      <c r="Q1573" t="str">
        <f>_xlfn.IFS(OR(MTA_Daily_Ridership[[#This Row],[Day Name]]="Saturday",MTA_Daily_Ridership[[#This Row],[Day Name]]="Sunday"),"Weekend",TRUE,"Weekday")</f>
        <v>Weekend</v>
      </c>
      <c r="R15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2958363</v>
      </c>
      <c r="S1573" s="9">
        <f>(MTA_Daily_Ridership[[#This Row],[Subways: % of Comparable Pre-Pandemic Day]]-100)/100</f>
        <v>-0.26</v>
      </c>
      <c r="T1573">
        <f>MTA_Daily_Ridership[[#This Row],[Subways: Total Estimated Ridership]]/MTA_Daily_Ridership[[#This Row],[Bridges and Tunnels: Total Traffic]]</f>
        <v>2.1740516188792052</v>
      </c>
    </row>
    <row r="1574" spans="1:20" x14ac:dyDescent="0.25">
      <c r="A1574" s="1">
        <v>45324</v>
      </c>
      <c r="B1574">
        <v>3457807</v>
      </c>
      <c r="C1574">
        <v>64</v>
      </c>
      <c r="D1574">
        <v>1239617</v>
      </c>
      <c r="E1574">
        <v>58</v>
      </c>
      <c r="F1574">
        <v>200395</v>
      </c>
      <c r="G1574">
        <v>66</v>
      </c>
      <c r="H1574">
        <v>174044</v>
      </c>
      <c r="I1574">
        <v>65</v>
      </c>
      <c r="J1574">
        <v>32175</v>
      </c>
      <c r="K1574">
        <v>109</v>
      </c>
      <c r="L1574">
        <v>917639</v>
      </c>
      <c r="M1574">
        <v>104</v>
      </c>
      <c r="N1574">
        <v>6207</v>
      </c>
      <c r="O1574">
        <v>38</v>
      </c>
      <c r="P1574" t="s">
        <v>24</v>
      </c>
      <c r="Q1574" t="str">
        <f>_xlfn.IFS(OR(MTA_Daily_Ridership[[#This Row],[Day Name]]="Saturday",MTA_Daily_Ridership[[#This Row],[Day Name]]="Sunday"),"Weekend",TRUE,"Weekday")</f>
        <v>Weekday</v>
      </c>
      <c r="R15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6027884</v>
      </c>
      <c r="S1574" s="9">
        <f>(MTA_Daily_Ridership[[#This Row],[Subways: % of Comparable Pre-Pandemic Day]]-100)/100</f>
        <v>-0.36</v>
      </c>
      <c r="T1574">
        <f>MTA_Daily_Ridership[[#This Row],[Subways: Total Estimated Ridership]]/MTA_Daily_Ridership[[#This Row],[Bridges and Tunnels: Total Traffic]]</f>
        <v>3.7681561049606653</v>
      </c>
    </row>
    <row r="1575" spans="1:20" x14ac:dyDescent="0.25">
      <c r="A1575" s="1">
        <v>45334</v>
      </c>
      <c r="B1575">
        <v>3374596</v>
      </c>
      <c r="C1575">
        <v>62</v>
      </c>
      <c r="D1575">
        <v>1254403</v>
      </c>
      <c r="E1575">
        <v>58</v>
      </c>
      <c r="F1575">
        <v>212628</v>
      </c>
      <c r="G1575">
        <v>70</v>
      </c>
      <c r="H1575">
        <v>185118</v>
      </c>
      <c r="I1575">
        <v>69</v>
      </c>
      <c r="J1575">
        <v>30323</v>
      </c>
      <c r="K1575">
        <v>103</v>
      </c>
      <c r="L1575">
        <v>888941</v>
      </c>
      <c r="M1575">
        <v>101</v>
      </c>
      <c r="N1575">
        <v>6132</v>
      </c>
      <c r="O1575">
        <v>38</v>
      </c>
      <c r="P1575" t="s">
        <v>25</v>
      </c>
      <c r="Q1575" t="str">
        <f>_xlfn.IFS(OR(MTA_Daily_Ridership[[#This Row],[Day Name]]="Saturday",MTA_Daily_Ridership[[#This Row],[Day Name]]="Sunday"),"Weekend",TRUE,"Weekday")</f>
        <v>Weekday</v>
      </c>
      <c r="R15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5952141</v>
      </c>
      <c r="S1575" s="9">
        <f>(MTA_Daily_Ridership[[#This Row],[Subways: % of Comparable Pre-Pandemic Day]]-100)/100</f>
        <v>-0.38</v>
      </c>
      <c r="T1575">
        <f>MTA_Daily_Ridership[[#This Row],[Subways: Total Estimated Ridership]]/MTA_Daily_Ridership[[#This Row],[Bridges and Tunnels: Total Traffic]]</f>
        <v>3.7961979478953047</v>
      </c>
    </row>
    <row r="1576" spans="1:20" x14ac:dyDescent="0.25">
      <c r="A1576" s="1">
        <v>45335</v>
      </c>
      <c r="B1576">
        <v>2273584</v>
      </c>
      <c r="C1576">
        <v>42</v>
      </c>
      <c r="D1576">
        <v>724893</v>
      </c>
      <c r="E1576">
        <v>34</v>
      </c>
      <c r="F1576">
        <v>166803</v>
      </c>
      <c r="G1576">
        <v>55</v>
      </c>
      <c r="H1576">
        <v>134355</v>
      </c>
      <c r="I1576">
        <v>50</v>
      </c>
      <c r="J1576">
        <v>23271</v>
      </c>
      <c r="K1576">
        <v>79</v>
      </c>
      <c r="L1576">
        <v>480178</v>
      </c>
      <c r="M1576">
        <v>54</v>
      </c>
      <c r="N1576">
        <v>3641</v>
      </c>
      <c r="O1576">
        <v>23</v>
      </c>
      <c r="P1576" t="s">
        <v>23</v>
      </c>
      <c r="Q1576" t="str">
        <f>_xlfn.IFS(OR(MTA_Daily_Ridership[[#This Row],[Day Name]]="Saturday",MTA_Daily_Ridership[[#This Row],[Day Name]]="Sunday"),"Weekend",TRUE,"Weekday")</f>
        <v>Weekday</v>
      </c>
      <c r="R15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3806725</v>
      </c>
      <c r="S1576" s="9">
        <f>(MTA_Daily_Ridership[[#This Row],[Subways: % of Comparable Pre-Pandemic Day]]-100)/100</f>
        <v>-0.57999999999999996</v>
      </c>
      <c r="T1576">
        <f>MTA_Daily_Ridership[[#This Row],[Subways: Total Estimated Ridership]]/MTA_Daily_Ridership[[#This Row],[Bridges and Tunnels: Total Traffic]]</f>
        <v>4.7348774829334124</v>
      </c>
    </row>
    <row r="1577" spans="1:20" x14ac:dyDescent="0.25">
      <c r="A1577" s="1">
        <v>45338</v>
      </c>
      <c r="B1577">
        <v>3504536</v>
      </c>
      <c r="C1577">
        <v>65</v>
      </c>
      <c r="D1577">
        <v>1225865</v>
      </c>
      <c r="E1577">
        <v>57</v>
      </c>
      <c r="F1577">
        <v>210552</v>
      </c>
      <c r="G1577">
        <v>70</v>
      </c>
      <c r="H1577">
        <v>186547</v>
      </c>
      <c r="I1577">
        <v>69</v>
      </c>
      <c r="J1577">
        <v>32442</v>
      </c>
      <c r="K1577">
        <v>110</v>
      </c>
      <c r="L1577">
        <v>962249</v>
      </c>
      <c r="M1577">
        <v>109</v>
      </c>
      <c r="N1577">
        <v>6269</v>
      </c>
      <c r="O1577">
        <v>39</v>
      </c>
      <c r="P1577" t="s">
        <v>24</v>
      </c>
      <c r="Q1577" t="str">
        <f>_xlfn.IFS(OR(MTA_Daily_Ridership[[#This Row],[Day Name]]="Saturday",MTA_Daily_Ridership[[#This Row],[Day Name]]="Sunday"),"Weekend",TRUE,"Weekday")</f>
        <v>Weekday</v>
      </c>
      <c r="R15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6128460</v>
      </c>
      <c r="S1577" s="9">
        <f>(MTA_Daily_Ridership[[#This Row],[Subways: % of Comparable Pre-Pandemic Day]]-100)/100</f>
        <v>-0.35</v>
      </c>
      <c r="T1577">
        <f>MTA_Daily_Ridership[[#This Row],[Subways: Total Estimated Ridership]]/MTA_Daily_Ridership[[#This Row],[Bridges and Tunnels: Total Traffic]]</f>
        <v>3.6420261283721782</v>
      </c>
    </row>
    <row r="1578" spans="1:20" x14ac:dyDescent="0.25">
      <c r="A1578" s="1">
        <v>45339</v>
      </c>
      <c r="B1578">
        <v>2178047</v>
      </c>
      <c r="C1578">
        <v>76</v>
      </c>
      <c r="D1578">
        <v>680638</v>
      </c>
      <c r="E1578">
        <v>54</v>
      </c>
      <c r="F1578">
        <v>95271</v>
      </c>
      <c r="G1578">
        <v>102</v>
      </c>
      <c r="H1578">
        <v>92423</v>
      </c>
      <c r="I1578">
        <v>71</v>
      </c>
      <c r="J1578">
        <v>17545</v>
      </c>
      <c r="K1578">
        <v>108</v>
      </c>
      <c r="L1578">
        <v>769698</v>
      </c>
      <c r="M1578">
        <v>93</v>
      </c>
      <c r="N1578">
        <v>2038</v>
      </c>
      <c r="O1578">
        <v>48</v>
      </c>
      <c r="P1578" t="s">
        <v>26</v>
      </c>
      <c r="Q1578" t="str">
        <f>_xlfn.IFS(OR(MTA_Daily_Ridership[[#This Row],[Day Name]]="Saturday",MTA_Daily_Ridership[[#This Row],[Day Name]]="Sunday"),"Weekend",TRUE,"Weekday")</f>
        <v>Weekend</v>
      </c>
      <c r="R15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3835660</v>
      </c>
      <c r="S1578" s="9">
        <f>(MTA_Daily_Ridership[[#This Row],[Subways: % of Comparable Pre-Pandemic Day]]-100)/100</f>
        <v>-0.24</v>
      </c>
      <c r="T1578">
        <f>MTA_Daily_Ridership[[#This Row],[Subways: Total Estimated Ridership]]/MTA_Daily_Ridership[[#This Row],[Bridges and Tunnels: Total Traffic]]</f>
        <v>2.8297423145181617</v>
      </c>
    </row>
    <row r="1579" spans="1:20" x14ac:dyDescent="0.25">
      <c r="A1579" s="1">
        <v>45341</v>
      </c>
      <c r="B1579">
        <v>2244741</v>
      </c>
      <c r="C1579">
        <v>102</v>
      </c>
      <c r="D1579">
        <v>842548</v>
      </c>
      <c r="E1579">
        <v>86</v>
      </c>
      <c r="F1579">
        <v>96569</v>
      </c>
      <c r="G1579">
        <v>124</v>
      </c>
      <c r="H1579">
        <v>85973</v>
      </c>
      <c r="I1579">
        <v>94</v>
      </c>
      <c r="J1579">
        <v>17585</v>
      </c>
      <c r="K1579">
        <v>104</v>
      </c>
      <c r="L1579">
        <v>814165</v>
      </c>
      <c r="M1579">
        <v>108</v>
      </c>
      <c r="N1579">
        <v>3007</v>
      </c>
      <c r="O1579">
        <v>107</v>
      </c>
      <c r="P1579" t="s">
        <v>25</v>
      </c>
      <c r="Q1579" t="str">
        <f>_xlfn.IFS(OR(MTA_Daily_Ridership[[#This Row],[Day Name]]="Saturday",MTA_Daily_Ridership[[#This Row],[Day Name]]="Sunday"),"Weekend",TRUE,"Weekday")</f>
        <v>Weekday</v>
      </c>
      <c r="R15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4104588</v>
      </c>
      <c r="S1579" s="9">
        <f>(MTA_Daily_Ridership[[#This Row],[Subways: % of Comparable Pre-Pandemic Day]]-100)/100</f>
        <v>0.02</v>
      </c>
      <c r="T1579">
        <f>MTA_Daily_Ridership[[#This Row],[Subways: Total Estimated Ridership]]/MTA_Daily_Ridership[[#This Row],[Bridges and Tunnels: Total Traffic]]</f>
        <v>2.7571082028827081</v>
      </c>
    </row>
    <row r="1580" spans="1:20" x14ac:dyDescent="0.25">
      <c r="A1580" s="1">
        <v>45342</v>
      </c>
      <c r="B1580">
        <v>3490990</v>
      </c>
      <c r="C1580">
        <v>64</v>
      </c>
      <c r="D1580">
        <v>1201850</v>
      </c>
      <c r="E1580">
        <v>56</v>
      </c>
      <c r="F1580">
        <v>233827</v>
      </c>
      <c r="G1580">
        <v>77</v>
      </c>
      <c r="H1580">
        <v>207099</v>
      </c>
      <c r="I1580">
        <v>77</v>
      </c>
      <c r="J1580">
        <v>32208</v>
      </c>
      <c r="K1580">
        <v>109</v>
      </c>
      <c r="L1580">
        <v>895208</v>
      </c>
      <c r="M1580">
        <v>101</v>
      </c>
      <c r="N1580">
        <v>7023</v>
      </c>
      <c r="O1580">
        <v>43</v>
      </c>
      <c r="P1580" t="s">
        <v>23</v>
      </c>
      <c r="Q1580" t="str">
        <f>_xlfn.IFS(OR(MTA_Daily_Ridership[[#This Row],[Day Name]]="Saturday",MTA_Daily_Ridership[[#This Row],[Day Name]]="Sunday"),"Weekend",TRUE,"Weekday")</f>
        <v>Weekday</v>
      </c>
      <c r="R15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6068205</v>
      </c>
      <c r="S1580" s="9">
        <f>(MTA_Daily_Ridership[[#This Row],[Subways: % of Comparable Pre-Pandemic Day]]-100)/100</f>
        <v>-0.36</v>
      </c>
      <c r="T1580">
        <f>MTA_Daily_Ridership[[#This Row],[Subways: Total Estimated Ridership]]/MTA_Daily_Ridership[[#This Row],[Bridges and Tunnels: Total Traffic]]</f>
        <v>3.8996412007041941</v>
      </c>
    </row>
    <row r="1581" spans="1:20" x14ac:dyDescent="0.25">
      <c r="A1581" s="1">
        <v>45343</v>
      </c>
      <c r="B1581">
        <v>3591484</v>
      </c>
      <c r="C1581">
        <v>66</v>
      </c>
      <c r="D1581">
        <v>1222440</v>
      </c>
      <c r="E1581">
        <v>57</v>
      </c>
      <c r="F1581">
        <v>230058</v>
      </c>
      <c r="G1581">
        <v>76</v>
      </c>
      <c r="H1581">
        <v>201074</v>
      </c>
      <c r="I1581">
        <v>75</v>
      </c>
      <c r="J1581">
        <v>33590</v>
      </c>
      <c r="K1581">
        <v>114</v>
      </c>
      <c r="L1581">
        <v>892324</v>
      </c>
      <c r="M1581">
        <v>101</v>
      </c>
      <c r="N1581">
        <v>7112</v>
      </c>
      <c r="O1581">
        <v>44</v>
      </c>
      <c r="P1581" t="s">
        <v>21</v>
      </c>
      <c r="Q1581" t="str">
        <f>_xlfn.IFS(OR(MTA_Daily_Ridership[[#This Row],[Day Name]]="Saturday",MTA_Daily_Ridership[[#This Row],[Day Name]]="Sunday"),"Weekend",TRUE,"Weekday")</f>
        <v>Weekday</v>
      </c>
      <c r="R15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6178082</v>
      </c>
      <c r="S1581" s="9">
        <f>(MTA_Daily_Ridership[[#This Row],[Subways: % of Comparable Pre-Pandemic Day]]-100)/100</f>
        <v>-0.34</v>
      </c>
      <c r="T1581">
        <f>MTA_Daily_Ridership[[#This Row],[Subways: Total Estimated Ridership]]/MTA_Daily_Ridership[[#This Row],[Bridges and Tunnels: Total Traffic]]</f>
        <v>4.0248654076322055</v>
      </c>
    </row>
    <row r="1582" spans="1:20" x14ac:dyDescent="0.25">
      <c r="A1582" s="1">
        <v>45344</v>
      </c>
      <c r="B1582">
        <v>3588173</v>
      </c>
      <c r="C1582">
        <v>66</v>
      </c>
      <c r="D1582">
        <v>1212903</v>
      </c>
      <c r="E1582">
        <v>56</v>
      </c>
      <c r="F1582">
        <v>225465</v>
      </c>
      <c r="G1582">
        <v>74</v>
      </c>
      <c r="H1582">
        <v>195315</v>
      </c>
      <c r="I1582">
        <v>73</v>
      </c>
      <c r="J1582">
        <v>32702</v>
      </c>
      <c r="K1582">
        <v>111</v>
      </c>
      <c r="L1582">
        <v>924554</v>
      </c>
      <c r="M1582">
        <v>105</v>
      </c>
      <c r="N1582">
        <v>6674</v>
      </c>
      <c r="O1582">
        <v>41</v>
      </c>
      <c r="P1582" t="s">
        <v>22</v>
      </c>
      <c r="Q1582" t="str">
        <f>_xlfn.IFS(OR(MTA_Daily_Ridership[[#This Row],[Day Name]]="Saturday",MTA_Daily_Ridership[[#This Row],[Day Name]]="Sunday"),"Weekend",TRUE,"Weekday")</f>
        <v>Weekday</v>
      </c>
      <c r="R15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6185786</v>
      </c>
      <c r="S1582" s="9">
        <f>(MTA_Daily_Ridership[[#This Row],[Subways: % of Comparable Pre-Pandemic Day]]-100)/100</f>
        <v>-0.34</v>
      </c>
      <c r="T1582">
        <f>MTA_Daily_Ridership[[#This Row],[Subways: Total Estimated Ridership]]/MTA_Daily_Ridership[[#This Row],[Bridges and Tunnels: Total Traffic]]</f>
        <v>3.8809772063070409</v>
      </c>
    </row>
    <row r="1583" spans="1:20" x14ac:dyDescent="0.25">
      <c r="A1583" s="1">
        <v>45345</v>
      </c>
      <c r="B1583">
        <v>3219121</v>
      </c>
      <c r="C1583">
        <v>59</v>
      </c>
      <c r="D1583">
        <v>1126271</v>
      </c>
      <c r="E1583">
        <v>52</v>
      </c>
      <c r="F1583">
        <v>208527</v>
      </c>
      <c r="G1583">
        <v>69</v>
      </c>
      <c r="H1583">
        <v>182348</v>
      </c>
      <c r="I1583">
        <v>68</v>
      </c>
      <c r="J1583">
        <v>30262</v>
      </c>
      <c r="K1583">
        <v>103</v>
      </c>
      <c r="L1583">
        <v>916874</v>
      </c>
      <c r="M1583">
        <v>104</v>
      </c>
      <c r="N1583">
        <v>5479</v>
      </c>
      <c r="O1583">
        <v>34</v>
      </c>
      <c r="P1583" t="s">
        <v>24</v>
      </c>
      <c r="Q1583" t="str">
        <f>_xlfn.IFS(OR(MTA_Daily_Ridership[[#This Row],[Day Name]]="Saturday",MTA_Daily_Ridership[[#This Row],[Day Name]]="Sunday"),"Weekend",TRUE,"Weekday")</f>
        <v>Weekday</v>
      </c>
      <c r="R15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5688882</v>
      </c>
      <c r="S1583" s="9">
        <f>(MTA_Daily_Ridership[[#This Row],[Subways: % of Comparable Pre-Pandemic Day]]-100)/100</f>
        <v>-0.41</v>
      </c>
      <c r="T1583">
        <f>MTA_Daily_Ridership[[#This Row],[Subways: Total Estimated Ridership]]/MTA_Daily_Ridership[[#This Row],[Bridges and Tunnels: Total Traffic]]</f>
        <v>3.5109742450980179</v>
      </c>
    </row>
    <row r="1584" spans="1:20" x14ac:dyDescent="0.25">
      <c r="A1584" s="1">
        <v>45352</v>
      </c>
      <c r="B1584">
        <v>3573658</v>
      </c>
      <c r="C1584">
        <v>64</v>
      </c>
      <c r="D1584">
        <v>1276428</v>
      </c>
      <c r="E1584">
        <v>57</v>
      </c>
      <c r="F1584">
        <v>181633</v>
      </c>
      <c r="G1584">
        <v>58</v>
      </c>
      <c r="H1584">
        <v>157348</v>
      </c>
      <c r="I1584">
        <v>57</v>
      </c>
      <c r="J1584">
        <v>33416</v>
      </c>
      <c r="K1584">
        <v>112</v>
      </c>
      <c r="L1584">
        <v>968878</v>
      </c>
      <c r="M1584">
        <v>105</v>
      </c>
      <c r="N1584">
        <v>6220</v>
      </c>
      <c r="O1584">
        <v>39</v>
      </c>
      <c r="P1584" t="s">
        <v>24</v>
      </c>
      <c r="Q1584" t="str">
        <f>_xlfn.IFS(OR(MTA_Daily_Ridership[[#This Row],[Day Name]]="Saturday",MTA_Daily_Ridership[[#This Row],[Day Name]]="Sunday"),"Weekend",TRUE,"Weekday")</f>
        <v>Weekday</v>
      </c>
      <c r="R15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6197581</v>
      </c>
      <c r="S1584" s="9">
        <f>(MTA_Daily_Ridership[[#This Row],[Subways: % of Comparable Pre-Pandemic Day]]-100)/100</f>
        <v>-0.36</v>
      </c>
      <c r="T1584">
        <f>MTA_Daily_Ridership[[#This Row],[Subways: Total Estimated Ridership]]/MTA_Daily_Ridership[[#This Row],[Bridges and Tunnels: Total Traffic]]</f>
        <v>3.6884499390016079</v>
      </c>
    </row>
    <row r="1585" spans="1:20" x14ac:dyDescent="0.25">
      <c r="A1585" s="1">
        <v>45353</v>
      </c>
      <c r="B1585">
        <v>2094029</v>
      </c>
      <c r="C1585">
        <v>68</v>
      </c>
      <c r="D1585">
        <v>689029</v>
      </c>
      <c r="E1585">
        <v>52</v>
      </c>
      <c r="F1585">
        <v>98266</v>
      </c>
      <c r="G1585">
        <v>91</v>
      </c>
      <c r="H1585">
        <v>85586</v>
      </c>
      <c r="I1585">
        <v>63</v>
      </c>
      <c r="J1585">
        <v>19380</v>
      </c>
      <c r="K1585">
        <v>114</v>
      </c>
      <c r="L1585">
        <v>823629</v>
      </c>
      <c r="M1585">
        <v>95</v>
      </c>
      <c r="N1585">
        <v>2084</v>
      </c>
      <c r="O1585">
        <v>41</v>
      </c>
      <c r="P1585" t="s">
        <v>26</v>
      </c>
      <c r="Q1585" t="str">
        <f>_xlfn.IFS(OR(MTA_Daily_Ridership[[#This Row],[Day Name]]="Saturday",MTA_Daily_Ridership[[#This Row],[Day Name]]="Sunday"),"Weekend",TRUE,"Weekday")</f>
        <v>Weekend</v>
      </c>
      <c r="R15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3812003</v>
      </c>
      <c r="S1585" s="9">
        <f>(MTA_Daily_Ridership[[#This Row],[Subways: % of Comparable Pre-Pandemic Day]]-100)/100</f>
        <v>-0.32</v>
      </c>
      <c r="T1585">
        <f>MTA_Daily_Ridership[[#This Row],[Subways: Total Estimated Ridership]]/MTA_Daily_Ridership[[#This Row],[Bridges and Tunnels: Total Traffic]]</f>
        <v>2.5424420461154233</v>
      </c>
    </row>
    <row r="1586" spans="1:20" x14ac:dyDescent="0.25">
      <c r="A1586" s="1">
        <v>45354</v>
      </c>
      <c r="B1586">
        <v>1961510</v>
      </c>
      <c r="C1586">
        <v>86</v>
      </c>
      <c r="D1586">
        <v>686787</v>
      </c>
      <c r="E1586">
        <v>69</v>
      </c>
      <c r="F1586">
        <v>93906</v>
      </c>
      <c r="G1586">
        <v>108</v>
      </c>
      <c r="H1586">
        <v>85095</v>
      </c>
      <c r="I1586">
        <v>90</v>
      </c>
      <c r="J1586">
        <v>21351</v>
      </c>
      <c r="K1586">
        <v>121</v>
      </c>
      <c r="L1586">
        <v>857039</v>
      </c>
      <c r="M1586">
        <v>106</v>
      </c>
      <c r="N1586">
        <v>1981</v>
      </c>
      <c r="O1586">
        <v>63</v>
      </c>
      <c r="P1586" t="s">
        <v>27</v>
      </c>
      <c r="Q1586" t="str">
        <f>_xlfn.IFS(OR(MTA_Daily_Ridership[[#This Row],[Day Name]]="Saturday",MTA_Daily_Ridership[[#This Row],[Day Name]]="Sunday"),"Weekend",TRUE,"Weekday")</f>
        <v>Weekend</v>
      </c>
      <c r="R15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3707669</v>
      </c>
      <c r="S1586" s="9">
        <f>(MTA_Daily_Ridership[[#This Row],[Subways: % of Comparable Pre-Pandemic Day]]-100)/100</f>
        <v>-0.14000000000000001</v>
      </c>
      <c r="T1586">
        <f>MTA_Daily_Ridership[[#This Row],[Subways: Total Estimated Ridership]]/MTA_Daily_Ridership[[#This Row],[Bridges and Tunnels: Total Traffic]]</f>
        <v>2.2887056481677028</v>
      </c>
    </row>
    <row r="1587" spans="1:20" x14ac:dyDescent="0.25">
      <c r="A1587" s="1">
        <v>45356</v>
      </c>
      <c r="B1587">
        <v>3819514</v>
      </c>
      <c r="C1587">
        <v>69</v>
      </c>
      <c r="D1587">
        <v>1263377</v>
      </c>
      <c r="E1587">
        <v>56</v>
      </c>
      <c r="F1587">
        <v>236999</v>
      </c>
      <c r="G1587">
        <v>76</v>
      </c>
      <c r="H1587">
        <v>204515</v>
      </c>
      <c r="I1587">
        <v>74</v>
      </c>
      <c r="J1587">
        <v>34277</v>
      </c>
      <c r="K1587">
        <v>115</v>
      </c>
      <c r="L1587">
        <v>868487</v>
      </c>
      <c r="M1587">
        <v>94</v>
      </c>
      <c r="N1587">
        <v>7344</v>
      </c>
      <c r="O1587">
        <v>46</v>
      </c>
      <c r="P1587" t="s">
        <v>23</v>
      </c>
      <c r="Q1587" t="str">
        <f>_xlfn.IFS(OR(MTA_Daily_Ridership[[#This Row],[Day Name]]="Saturday",MTA_Daily_Ridership[[#This Row],[Day Name]]="Sunday"),"Weekend",TRUE,"Weekday")</f>
        <v>Weekday</v>
      </c>
      <c r="R15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6434513</v>
      </c>
      <c r="S1587" s="9">
        <f>(MTA_Daily_Ridership[[#This Row],[Subways: % of Comparable Pre-Pandemic Day]]-100)/100</f>
        <v>-0.31</v>
      </c>
      <c r="T1587">
        <f>MTA_Daily_Ridership[[#This Row],[Subways: Total Estimated Ridership]]/MTA_Daily_Ridership[[#This Row],[Bridges and Tunnels: Total Traffic]]</f>
        <v>4.3978942689988454</v>
      </c>
    </row>
    <row r="1588" spans="1:20" x14ac:dyDescent="0.25">
      <c r="A1588" s="1">
        <v>45357</v>
      </c>
      <c r="B1588">
        <v>3865589</v>
      </c>
      <c r="C1588">
        <v>69</v>
      </c>
      <c r="D1588">
        <v>1273337</v>
      </c>
      <c r="E1588">
        <v>57</v>
      </c>
      <c r="F1588">
        <v>225080</v>
      </c>
      <c r="G1588">
        <v>72</v>
      </c>
      <c r="H1588">
        <v>198040</v>
      </c>
      <c r="I1588">
        <v>72</v>
      </c>
      <c r="J1588">
        <v>35207</v>
      </c>
      <c r="K1588">
        <v>118</v>
      </c>
      <c r="L1588">
        <v>890058</v>
      </c>
      <c r="M1588">
        <v>97</v>
      </c>
      <c r="N1588">
        <v>7555</v>
      </c>
      <c r="O1588">
        <v>47</v>
      </c>
      <c r="P1588" t="s">
        <v>21</v>
      </c>
      <c r="Q1588" t="str">
        <f>_xlfn.IFS(OR(MTA_Daily_Ridership[[#This Row],[Day Name]]="Saturday",MTA_Daily_Ridership[[#This Row],[Day Name]]="Sunday"),"Weekend",TRUE,"Weekday")</f>
        <v>Weekday</v>
      </c>
      <c r="R15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6494866</v>
      </c>
      <c r="S1588" s="9">
        <f>(MTA_Daily_Ridership[[#This Row],[Subways: % of Comparable Pre-Pandemic Day]]-100)/100</f>
        <v>-0.31</v>
      </c>
      <c r="T1588">
        <f>MTA_Daily_Ridership[[#This Row],[Subways: Total Estimated Ridership]]/MTA_Daily_Ridership[[#This Row],[Bridges and Tunnels: Total Traffic]]</f>
        <v>4.3430753950866121</v>
      </c>
    </row>
    <row r="1589" spans="1:20" x14ac:dyDescent="0.25">
      <c r="A1589" s="1">
        <v>45359</v>
      </c>
      <c r="B1589">
        <v>3685219</v>
      </c>
      <c r="C1589">
        <v>66</v>
      </c>
      <c r="D1589">
        <v>1291469</v>
      </c>
      <c r="E1589">
        <v>58</v>
      </c>
      <c r="F1589">
        <v>226372</v>
      </c>
      <c r="G1589">
        <v>72</v>
      </c>
      <c r="H1589">
        <v>192899</v>
      </c>
      <c r="I1589">
        <v>70</v>
      </c>
      <c r="J1589">
        <v>34613</v>
      </c>
      <c r="K1589">
        <v>116</v>
      </c>
      <c r="L1589">
        <v>987695</v>
      </c>
      <c r="M1589">
        <v>107</v>
      </c>
      <c r="N1589">
        <v>6588</v>
      </c>
      <c r="O1589">
        <v>41</v>
      </c>
      <c r="P1589" t="s">
        <v>24</v>
      </c>
      <c r="Q1589" t="str">
        <f>_xlfn.IFS(OR(MTA_Daily_Ridership[[#This Row],[Day Name]]="Saturday",MTA_Daily_Ridership[[#This Row],[Day Name]]="Sunday"),"Weekend",TRUE,"Weekday")</f>
        <v>Weekday</v>
      </c>
      <c r="R15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6424855</v>
      </c>
      <c r="S1589" s="9">
        <f>(MTA_Daily_Ridership[[#This Row],[Subways: % of Comparable Pre-Pandemic Day]]-100)/100</f>
        <v>-0.34</v>
      </c>
      <c r="T1589">
        <f>MTA_Daily_Ridership[[#This Row],[Subways: Total Estimated Ridership]]/MTA_Daily_Ridership[[#This Row],[Bridges and Tunnels: Total Traffic]]</f>
        <v>3.7311305615599957</v>
      </c>
    </row>
    <row r="1590" spans="1:20" x14ac:dyDescent="0.25">
      <c r="A1590" s="1">
        <v>45360</v>
      </c>
      <c r="B1590">
        <v>2128635</v>
      </c>
      <c r="C1590">
        <v>69</v>
      </c>
      <c r="D1590">
        <v>747405</v>
      </c>
      <c r="E1590">
        <v>56</v>
      </c>
      <c r="F1590">
        <v>113368</v>
      </c>
      <c r="G1590">
        <v>105</v>
      </c>
      <c r="H1590">
        <v>97183</v>
      </c>
      <c r="I1590">
        <v>72</v>
      </c>
      <c r="J1590">
        <v>19661</v>
      </c>
      <c r="K1590">
        <v>116</v>
      </c>
      <c r="L1590">
        <v>857351</v>
      </c>
      <c r="M1590">
        <v>98</v>
      </c>
      <c r="N1590">
        <v>2174</v>
      </c>
      <c r="O1590">
        <v>43</v>
      </c>
      <c r="P1590" t="s">
        <v>26</v>
      </c>
      <c r="Q1590" t="str">
        <f>_xlfn.IFS(OR(MTA_Daily_Ridership[[#This Row],[Day Name]]="Saturday",MTA_Daily_Ridership[[#This Row],[Day Name]]="Sunday"),"Weekend",TRUE,"Weekday")</f>
        <v>Weekend</v>
      </c>
      <c r="R15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3965777</v>
      </c>
      <c r="S1590" s="9">
        <f>(MTA_Daily_Ridership[[#This Row],[Subways: % of Comparable Pre-Pandemic Day]]-100)/100</f>
        <v>-0.31</v>
      </c>
      <c r="T1590">
        <f>MTA_Daily_Ridership[[#This Row],[Subways: Total Estimated Ridership]]/MTA_Daily_Ridership[[#This Row],[Bridges and Tunnels: Total Traffic]]</f>
        <v>2.4828045922848401</v>
      </c>
    </row>
    <row r="1591" spans="1:20" x14ac:dyDescent="0.25">
      <c r="A1591" s="1">
        <v>45362</v>
      </c>
      <c r="B1591">
        <v>3497588</v>
      </c>
      <c r="C1591">
        <v>63</v>
      </c>
      <c r="D1591">
        <v>1270081</v>
      </c>
      <c r="E1591">
        <v>57</v>
      </c>
      <c r="F1591">
        <v>218755</v>
      </c>
      <c r="G1591">
        <v>70</v>
      </c>
      <c r="H1591">
        <v>188108</v>
      </c>
      <c r="I1591">
        <v>68</v>
      </c>
      <c r="J1591">
        <v>31600</v>
      </c>
      <c r="K1591">
        <v>106</v>
      </c>
      <c r="L1591">
        <v>869087</v>
      </c>
      <c r="M1591">
        <v>94</v>
      </c>
      <c r="N1591">
        <v>6854</v>
      </c>
      <c r="O1591">
        <v>43</v>
      </c>
      <c r="P1591" t="s">
        <v>25</v>
      </c>
      <c r="Q1591" t="str">
        <f>_xlfn.IFS(OR(MTA_Daily_Ridership[[#This Row],[Day Name]]="Saturday",MTA_Daily_Ridership[[#This Row],[Day Name]]="Sunday"),"Weekend",TRUE,"Weekday")</f>
        <v>Weekday</v>
      </c>
      <c r="R15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6082073</v>
      </c>
      <c r="S1591" s="9">
        <f>(MTA_Daily_Ridership[[#This Row],[Subways: % of Comparable Pre-Pandemic Day]]-100)/100</f>
        <v>-0.37</v>
      </c>
      <c r="T1591">
        <f>MTA_Daily_Ridership[[#This Row],[Subways: Total Estimated Ridership]]/MTA_Daily_Ridership[[#This Row],[Bridges and Tunnels: Total Traffic]]</f>
        <v>4.024439440470287</v>
      </c>
    </row>
    <row r="1592" spans="1:20" x14ac:dyDescent="0.25">
      <c r="A1592" s="1">
        <v>45366</v>
      </c>
      <c r="B1592">
        <v>3643013</v>
      </c>
      <c r="C1592">
        <v>65</v>
      </c>
      <c r="D1592">
        <v>1275542</v>
      </c>
      <c r="E1592">
        <v>57</v>
      </c>
      <c r="F1592">
        <v>227481</v>
      </c>
      <c r="G1592">
        <v>73</v>
      </c>
      <c r="H1592">
        <v>199285</v>
      </c>
      <c r="I1592">
        <v>72</v>
      </c>
      <c r="J1592">
        <v>33266</v>
      </c>
      <c r="K1592">
        <v>112</v>
      </c>
      <c r="L1592">
        <v>986807</v>
      </c>
      <c r="M1592">
        <v>107</v>
      </c>
      <c r="N1592">
        <v>6558</v>
      </c>
      <c r="O1592">
        <v>41</v>
      </c>
      <c r="P1592" t="s">
        <v>24</v>
      </c>
      <c r="Q1592" t="str">
        <f>_xlfn.IFS(OR(MTA_Daily_Ridership[[#This Row],[Day Name]]="Saturday",MTA_Daily_Ridership[[#This Row],[Day Name]]="Sunday"),"Weekend",TRUE,"Weekday")</f>
        <v>Weekday</v>
      </c>
      <c r="R15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6371952</v>
      </c>
      <c r="S1592" s="9">
        <f>(MTA_Daily_Ridership[[#This Row],[Subways: % of Comparable Pre-Pandemic Day]]-100)/100</f>
        <v>-0.35</v>
      </c>
      <c r="T1592">
        <f>MTA_Daily_Ridership[[#This Row],[Subways: Total Estimated Ridership]]/MTA_Daily_Ridership[[#This Row],[Bridges and Tunnels: Total Traffic]]</f>
        <v>3.6917178333757259</v>
      </c>
    </row>
    <row r="1593" spans="1:20" x14ac:dyDescent="0.25">
      <c r="A1593" s="1">
        <v>45369</v>
      </c>
      <c r="B1593">
        <v>3482565</v>
      </c>
      <c r="C1593">
        <v>63</v>
      </c>
      <c r="D1593">
        <v>1296423</v>
      </c>
      <c r="E1593">
        <v>58</v>
      </c>
      <c r="F1593">
        <v>221451</v>
      </c>
      <c r="G1593">
        <v>71</v>
      </c>
      <c r="H1593">
        <v>190770</v>
      </c>
      <c r="I1593">
        <v>69</v>
      </c>
      <c r="J1593">
        <v>31905</v>
      </c>
      <c r="K1593">
        <v>107</v>
      </c>
      <c r="L1593">
        <v>895292</v>
      </c>
      <c r="M1593">
        <v>97</v>
      </c>
      <c r="N1593">
        <v>7072</v>
      </c>
      <c r="O1593">
        <v>44</v>
      </c>
      <c r="P1593" t="s">
        <v>25</v>
      </c>
      <c r="Q1593" t="str">
        <f>_xlfn.IFS(OR(MTA_Daily_Ridership[[#This Row],[Day Name]]="Saturday",MTA_Daily_Ridership[[#This Row],[Day Name]]="Sunday"),"Weekend",TRUE,"Weekday")</f>
        <v>Weekday</v>
      </c>
      <c r="R15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6125478</v>
      </c>
      <c r="S1593" s="9">
        <f>(MTA_Daily_Ridership[[#This Row],[Subways: % of Comparable Pre-Pandemic Day]]-100)/100</f>
        <v>-0.37</v>
      </c>
      <c r="T1593">
        <f>MTA_Daily_Ridership[[#This Row],[Subways: Total Estimated Ridership]]/MTA_Daily_Ridership[[#This Row],[Bridges and Tunnels: Total Traffic]]</f>
        <v>3.8898649825978562</v>
      </c>
    </row>
    <row r="1594" spans="1:20" x14ac:dyDescent="0.25">
      <c r="A1594" s="1">
        <v>45373</v>
      </c>
      <c r="B1594">
        <v>3581959</v>
      </c>
      <c r="C1594">
        <v>64</v>
      </c>
      <c r="D1594">
        <v>1251225</v>
      </c>
      <c r="E1594">
        <v>56</v>
      </c>
      <c r="F1594">
        <v>225175</v>
      </c>
      <c r="G1594">
        <v>72</v>
      </c>
      <c r="H1594">
        <v>187489</v>
      </c>
      <c r="I1594">
        <v>68</v>
      </c>
      <c r="J1594">
        <v>33549</v>
      </c>
      <c r="K1594">
        <v>113</v>
      </c>
      <c r="L1594">
        <v>975518</v>
      </c>
      <c r="M1594">
        <v>106</v>
      </c>
      <c r="N1594">
        <v>6299</v>
      </c>
      <c r="O1594">
        <v>39</v>
      </c>
      <c r="P1594" t="s">
        <v>24</v>
      </c>
      <c r="Q1594" t="str">
        <f>_xlfn.IFS(OR(MTA_Daily_Ridership[[#This Row],[Day Name]]="Saturday",MTA_Daily_Ridership[[#This Row],[Day Name]]="Sunday"),"Weekend",TRUE,"Weekday")</f>
        <v>Weekday</v>
      </c>
      <c r="R15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6261214</v>
      </c>
      <c r="S1594" s="9">
        <f>(MTA_Daily_Ridership[[#This Row],[Subways: % of Comparable Pre-Pandemic Day]]-100)/100</f>
        <v>-0.36</v>
      </c>
      <c r="T1594">
        <f>MTA_Daily_Ridership[[#This Row],[Subways: Total Estimated Ridership]]/MTA_Daily_Ridership[[#This Row],[Bridges and Tunnels: Total Traffic]]</f>
        <v>3.6718533128040693</v>
      </c>
    </row>
    <row r="1595" spans="1:20" x14ac:dyDescent="0.25">
      <c r="A1595" s="1">
        <v>45374</v>
      </c>
      <c r="B1595">
        <v>1863863</v>
      </c>
      <c r="C1595">
        <v>61</v>
      </c>
      <c r="D1595">
        <v>587004</v>
      </c>
      <c r="E1595">
        <v>44</v>
      </c>
      <c r="F1595">
        <v>95770</v>
      </c>
      <c r="G1595">
        <v>89</v>
      </c>
      <c r="H1595">
        <v>77331</v>
      </c>
      <c r="I1595">
        <v>57</v>
      </c>
      <c r="J1595">
        <v>17633</v>
      </c>
      <c r="K1595">
        <v>104</v>
      </c>
      <c r="L1595">
        <v>733638</v>
      </c>
      <c r="M1595">
        <v>84</v>
      </c>
      <c r="N1595">
        <v>1766</v>
      </c>
      <c r="O1595">
        <v>35</v>
      </c>
      <c r="P1595" t="s">
        <v>26</v>
      </c>
      <c r="Q1595" t="str">
        <f>_xlfn.IFS(OR(MTA_Daily_Ridership[[#This Row],[Day Name]]="Saturday",MTA_Daily_Ridership[[#This Row],[Day Name]]="Sunday"),"Weekend",TRUE,"Weekday")</f>
        <v>Weekend</v>
      </c>
      <c r="R15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3377005</v>
      </c>
      <c r="S1595" s="9">
        <f>(MTA_Daily_Ridership[[#This Row],[Subways: % of Comparable Pre-Pandemic Day]]-100)/100</f>
        <v>-0.39</v>
      </c>
      <c r="T1595">
        <f>MTA_Daily_Ridership[[#This Row],[Subways: Total Estimated Ridership]]/MTA_Daily_Ridership[[#This Row],[Bridges and Tunnels: Total Traffic]]</f>
        <v>2.5405758698431651</v>
      </c>
    </row>
    <row r="1596" spans="1:20" x14ac:dyDescent="0.25">
      <c r="A1596" s="1">
        <v>45376</v>
      </c>
      <c r="B1596">
        <v>3583716</v>
      </c>
      <c r="C1596">
        <v>64</v>
      </c>
      <c r="D1596">
        <v>1281676</v>
      </c>
      <c r="E1596">
        <v>57</v>
      </c>
      <c r="F1596">
        <v>224068</v>
      </c>
      <c r="G1596">
        <v>71</v>
      </c>
      <c r="H1596">
        <v>192720</v>
      </c>
      <c r="I1596">
        <v>70</v>
      </c>
      <c r="J1596">
        <v>31947</v>
      </c>
      <c r="K1596">
        <v>107</v>
      </c>
      <c r="L1596">
        <v>902281</v>
      </c>
      <c r="M1596">
        <v>98</v>
      </c>
      <c r="N1596">
        <v>7032</v>
      </c>
      <c r="O1596">
        <v>44</v>
      </c>
      <c r="P1596" t="s">
        <v>25</v>
      </c>
      <c r="Q1596" t="str">
        <f>_xlfn.IFS(OR(MTA_Daily_Ridership[[#This Row],[Day Name]]="Saturday",MTA_Daily_Ridership[[#This Row],[Day Name]]="Sunday"),"Weekend",TRUE,"Weekday")</f>
        <v>Weekday</v>
      </c>
      <c r="R15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6223440</v>
      </c>
      <c r="S1596" s="9">
        <f>(MTA_Daily_Ridership[[#This Row],[Subways: % of Comparable Pre-Pandemic Day]]-100)/100</f>
        <v>-0.36</v>
      </c>
      <c r="T1596">
        <f>MTA_Daily_Ridership[[#This Row],[Subways: Total Estimated Ridership]]/MTA_Daily_Ridership[[#This Row],[Bridges and Tunnels: Total Traffic]]</f>
        <v>3.9718402581900762</v>
      </c>
    </row>
    <row r="1597" spans="1:20" x14ac:dyDescent="0.25">
      <c r="A1597" s="1">
        <v>45379</v>
      </c>
      <c r="B1597">
        <v>3910547</v>
      </c>
      <c r="C1597">
        <v>70</v>
      </c>
      <c r="D1597">
        <v>1223847</v>
      </c>
      <c r="E1597">
        <v>55</v>
      </c>
      <c r="F1597">
        <v>239840</v>
      </c>
      <c r="G1597">
        <v>77</v>
      </c>
      <c r="H1597">
        <v>200583</v>
      </c>
      <c r="I1597">
        <v>73</v>
      </c>
      <c r="J1597">
        <v>34416</v>
      </c>
      <c r="K1597">
        <v>116</v>
      </c>
      <c r="L1597">
        <v>954143</v>
      </c>
      <c r="M1597">
        <v>104</v>
      </c>
      <c r="N1597">
        <v>6780</v>
      </c>
      <c r="O1597">
        <v>42</v>
      </c>
      <c r="P1597" t="s">
        <v>22</v>
      </c>
      <c r="Q1597" t="str">
        <f>_xlfn.IFS(OR(MTA_Daily_Ridership[[#This Row],[Day Name]]="Saturday",MTA_Daily_Ridership[[#This Row],[Day Name]]="Sunday"),"Weekend",TRUE,"Weekday")</f>
        <v>Weekday</v>
      </c>
      <c r="R15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6570156</v>
      </c>
      <c r="S1597" s="9">
        <f>(MTA_Daily_Ridership[[#This Row],[Subways: % of Comparable Pre-Pandemic Day]]-100)/100</f>
        <v>-0.3</v>
      </c>
      <c r="T1597">
        <f>MTA_Daily_Ridership[[#This Row],[Subways: Total Estimated Ridership]]/MTA_Daily_Ridership[[#This Row],[Bridges and Tunnels: Total Traffic]]</f>
        <v>4.0984915259033503</v>
      </c>
    </row>
    <row r="1598" spans="1:20" x14ac:dyDescent="0.25">
      <c r="A1598" s="1">
        <v>45380</v>
      </c>
      <c r="B1598">
        <v>3372535</v>
      </c>
      <c r="C1598">
        <v>61</v>
      </c>
      <c r="D1598">
        <v>1096254</v>
      </c>
      <c r="E1598">
        <v>49</v>
      </c>
      <c r="F1598">
        <v>241583</v>
      </c>
      <c r="G1598">
        <v>77</v>
      </c>
      <c r="H1598">
        <v>198343</v>
      </c>
      <c r="I1598">
        <v>72</v>
      </c>
      <c r="J1598">
        <v>30293</v>
      </c>
      <c r="K1598">
        <v>102</v>
      </c>
      <c r="L1598">
        <v>966343</v>
      </c>
      <c r="M1598">
        <v>105</v>
      </c>
      <c r="N1598">
        <v>5092</v>
      </c>
      <c r="O1598">
        <v>32</v>
      </c>
      <c r="P1598" t="s">
        <v>24</v>
      </c>
      <c r="Q1598" t="str">
        <f>_xlfn.IFS(OR(MTA_Daily_Ridership[[#This Row],[Day Name]]="Saturday",MTA_Daily_Ridership[[#This Row],[Day Name]]="Sunday"),"Weekend",TRUE,"Weekday")</f>
        <v>Weekday</v>
      </c>
      <c r="R15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5910443</v>
      </c>
      <c r="S1598" s="9">
        <f>(MTA_Daily_Ridership[[#This Row],[Subways: % of Comparable Pre-Pandemic Day]]-100)/100</f>
        <v>-0.39</v>
      </c>
      <c r="T1598">
        <f>MTA_Daily_Ridership[[#This Row],[Subways: Total Estimated Ridership]]/MTA_Daily_Ridership[[#This Row],[Bridges and Tunnels: Total Traffic]]</f>
        <v>3.4899978579034565</v>
      </c>
    </row>
    <row r="1599" spans="1:20" x14ac:dyDescent="0.25">
      <c r="A1599" s="1">
        <v>45383</v>
      </c>
      <c r="B1599">
        <v>3321989</v>
      </c>
      <c r="C1599">
        <v>60</v>
      </c>
      <c r="D1599">
        <v>1168598</v>
      </c>
      <c r="E1599">
        <v>53</v>
      </c>
      <c r="F1599">
        <v>208291</v>
      </c>
      <c r="G1599">
        <v>67</v>
      </c>
      <c r="H1599">
        <v>180107</v>
      </c>
      <c r="I1599">
        <v>63</v>
      </c>
      <c r="J1599">
        <v>30083</v>
      </c>
      <c r="K1599">
        <v>104</v>
      </c>
      <c r="L1599">
        <v>917643</v>
      </c>
      <c r="M1599">
        <v>98</v>
      </c>
      <c r="N1599">
        <v>6053</v>
      </c>
      <c r="O1599">
        <v>37</v>
      </c>
      <c r="P1599" t="s">
        <v>25</v>
      </c>
      <c r="Q1599" t="str">
        <f>_xlfn.IFS(OR(MTA_Daily_Ridership[[#This Row],[Day Name]]="Saturday",MTA_Daily_Ridership[[#This Row],[Day Name]]="Sunday"),"Weekend",TRUE,"Weekday")</f>
        <v>Weekday</v>
      </c>
      <c r="R15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5832764</v>
      </c>
      <c r="S1599" s="9">
        <f>(MTA_Daily_Ridership[[#This Row],[Subways: % of Comparable Pre-Pandemic Day]]-100)/100</f>
        <v>-0.4</v>
      </c>
      <c r="T1599">
        <f>MTA_Daily_Ridership[[#This Row],[Subways: Total Estimated Ridership]]/MTA_Daily_Ridership[[#This Row],[Bridges and Tunnels: Total Traffic]]</f>
        <v>3.6201322300720431</v>
      </c>
    </row>
    <row r="1600" spans="1:20" x14ac:dyDescent="0.25">
      <c r="A1600" s="1">
        <v>45384</v>
      </c>
      <c r="B1600">
        <v>3900061</v>
      </c>
      <c r="C1600">
        <v>70</v>
      </c>
      <c r="D1600">
        <v>1247638</v>
      </c>
      <c r="E1600">
        <v>57</v>
      </c>
      <c r="F1600">
        <v>234615</v>
      </c>
      <c r="G1600">
        <v>76</v>
      </c>
      <c r="H1600">
        <v>206753</v>
      </c>
      <c r="I1600">
        <v>72</v>
      </c>
      <c r="J1600">
        <v>34415</v>
      </c>
      <c r="K1600">
        <v>119</v>
      </c>
      <c r="L1600">
        <v>889922</v>
      </c>
      <c r="M1600">
        <v>95</v>
      </c>
      <c r="N1600">
        <v>7289</v>
      </c>
      <c r="O1600">
        <v>45</v>
      </c>
      <c r="P1600" t="s">
        <v>23</v>
      </c>
      <c r="Q1600" t="str">
        <f>_xlfn.IFS(OR(MTA_Daily_Ridership[[#This Row],[Day Name]]="Saturday",MTA_Daily_Ridership[[#This Row],[Day Name]]="Sunday"),"Weekend",TRUE,"Weekday")</f>
        <v>Weekday</v>
      </c>
      <c r="R16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6520693</v>
      </c>
      <c r="S1600" s="9">
        <f>(MTA_Daily_Ridership[[#This Row],[Subways: % of Comparable Pre-Pandemic Day]]-100)/100</f>
        <v>-0.3</v>
      </c>
      <c r="T1600">
        <f>MTA_Daily_Ridership[[#This Row],[Subways: Total Estimated Ridership]]/MTA_Daily_Ridership[[#This Row],[Bridges and Tunnels: Total Traffic]]</f>
        <v>4.3824750933227854</v>
      </c>
    </row>
    <row r="1601" spans="1:20" x14ac:dyDescent="0.25">
      <c r="A1601" s="1">
        <v>45385</v>
      </c>
      <c r="B1601">
        <v>3890305</v>
      </c>
      <c r="C1601">
        <v>70</v>
      </c>
      <c r="D1601">
        <v>1162660</v>
      </c>
      <c r="E1601">
        <v>53</v>
      </c>
      <c r="F1601">
        <v>222764</v>
      </c>
      <c r="G1601">
        <v>72</v>
      </c>
      <c r="H1601">
        <v>195001</v>
      </c>
      <c r="I1601">
        <v>68</v>
      </c>
      <c r="J1601">
        <v>34971</v>
      </c>
      <c r="K1601">
        <v>121</v>
      </c>
      <c r="L1601">
        <v>851814</v>
      </c>
      <c r="M1601">
        <v>91</v>
      </c>
      <c r="N1601">
        <v>6815</v>
      </c>
      <c r="O1601">
        <v>42</v>
      </c>
      <c r="P1601" t="s">
        <v>21</v>
      </c>
      <c r="Q1601" t="str">
        <f>_xlfn.IFS(OR(MTA_Daily_Ridership[[#This Row],[Day Name]]="Saturday",MTA_Daily_Ridership[[#This Row],[Day Name]]="Sunday"),"Weekend",TRUE,"Weekday")</f>
        <v>Weekday</v>
      </c>
      <c r="R16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6364330</v>
      </c>
      <c r="S1601" s="9">
        <f>(MTA_Daily_Ridership[[#This Row],[Subways: % of Comparable Pre-Pandemic Day]]-100)/100</f>
        <v>-0.3</v>
      </c>
      <c r="T1601">
        <f>MTA_Daily_Ridership[[#This Row],[Subways: Total Estimated Ridership]]/MTA_Daily_Ridership[[#This Row],[Bridges and Tunnels: Total Traffic]]</f>
        <v>4.5670827199365123</v>
      </c>
    </row>
    <row r="1602" spans="1:20" x14ac:dyDescent="0.25">
      <c r="A1602" s="1">
        <v>45387</v>
      </c>
      <c r="B1602">
        <v>3800800</v>
      </c>
      <c r="C1602">
        <v>68</v>
      </c>
      <c r="D1602">
        <v>1263607</v>
      </c>
      <c r="E1602">
        <v>58</v>
      </c>
      <c r="F1602">
        <v>225107</v>
      </c>
      <c r="G1602">
        <v>73</v>
      </c>
      <c r="H1602">
        <v>202580</v>
      </c>
      <c r="I1602">
        <v>71</v>
      </c>
      <c r="J1602">
        <v>34503</v>
      </c>
      <c r="K1602">
        <v>119</v>
      </c>
      <c r="L1602">
        <v>981699</v>
      </c>
      <c r="M1602">
        <v>104</v>
      </c>
      <c r="N1602">
        <v>6309</v>
      </c>
      <c r="O1602">
        <v>39</v>
      </c>
      <c r="P1602" t="s">
        <v>24</v>
      </c>
      <c r="Q1602" t="str">
        <f>_xlfn.IFS(OR(MTA_Daily_Ridership[[#This Row],[Day Name]]="Saturday",MTA_Daily_Ridership[[#This Row],[Day Name]]="Sunday"),"Weekend",TRUE,"Weekday")</f>
        <v>Weekday</v>
      </c>
      <c r="R16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6514605</v>
      </c>
      <c r="S1602" s="9">
        <f>(MTA_Daily_Ridership[[#This Row],[Subways: % of Comparable Pre-Pandemic Day]]-100)/100</f>
        <v>-0.32</v>
      </c>
      <c r="T1602">
        <f>MTA_Daily_Ridership[[#This Row],[Subways: Total Estimated Ridership]]/MTA_Daily_Ridership[[#This Row],[Bridges and Tunnels: Total Traffic]]</f>
        <v>3.8716551611033525</v>
      </c>
    </row>
    <row r="1603" spans="1:20" x14ac:dyDescent="0.25">
      <c r="A1603" s="1">
        <v>45390</v>
      </c>
      <c r="B1603">
        <v>3506719</v>
      </c>
      <c r="C1603">
        <v>63</v>
      </c>
      <c r="D1603">
        <v>1258402</v>
      </c>
      <c r="E1603">
        <v>58</v>
      </c>
      <c r="F1603">
        <v>220359</v>
      </c>
      <c r="G1603">
        <v>71</v>
      </c>
      <c r="H1603">
        <v>194106</v>
      </c>
      <c r="I1603">
        <v>68</v>
      </c>
      <c r="J1603">
        <v>31777</v>
      </c>
      <c r="K1603">
        <v>110</v>
      </c>
      <c r="L1603">
        <v>879783</v>
      </c>
      <c r="M1603">
        <v>93</v>
      </c>
      <c r="N1603">
        <v>6873</v>
      </c>
      <c r="O1603">
        <v>42</v>
      </c>
      <c r="P1603" t="s">
        <v>25</v>
      </c>
      <c r="Q1603" t="str">
        <f>_xlfn.IFS(OR(MTA_Daily_Ridership[[#This Row],[Day Name]]="Saturday",MTA_Daily_Ridership[[#This Row],[Day Name]]="Sunday"),"Weekend",TRUE,"Weekday")</f>
        <v>Weekday</v>
      </c>
      <c r="R16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6098019</v>
      </c>
      <c r="S1603" s="9">
        <f>(MTA_Daily_Ridership[[#This Row],[Subways: % of Comparable Pre-Pandemic Day]]-100)/100</f>
        <v>-0.37</v>
      </c>
      <c r="T1603">
        <f>MTA_Daily_Ridership[[#This Row],[Subways: Total Estimated Ridership]]/MTA_Daily_Ridership[[#This Row],[Bridges and Tunnels: Total Traffic]]</f>
        <v>3.9858908389909784</v>
      </c>
    </row>
    <row r="1604" spans="1:20" x14ac:dyDescent="0.25">
      <c r="A1604" s="1">
        <v>45392</v>
      </c>
      <c r="B1604">
        <v>3791945</v>
      </c>
      <c r="C1604">
        <v>68</v>
      </c>
      <c r="D1604">
        <v>1245909</v>
      </c>
      <c r="E1604">
        <v>57</v>
      </c>
      <c r="F1604">
        <v>235585</v>
      </c>
      <c r="G1604">
        <v>76</v>
      </c>
      <c r="H1604">
        <v>216591</v>
      </c>
      <c r="I1604">
        <v>75</v>
      </c>
      <c r="J1604">
        <v>35534</v>
      </c>
      <c r="K1604">
        <v>123</v>
      </c>
      <c r="L1604">
        <v>946464</v>
      </c>
      <c r="M1604">
        <v>101</v>
      </c>
      <c r="N1604">
        <v>7115</v>
      </c>
      <c r="O1604">
        <v>44</v>
      </c>
      <c r="P1604" t="s">
        <v>21</v>
      </c>
      <c r="Q1604" t="str">
        <f>_xlfn.IFS(OR(MTA_Daily_Ridership[[#This Row],[Day Name]]="Saturday",MTA_Daily_Ridership[[#This Row],[Day Name]]="Sunday"),"Weekend",TRUE,"Weekday")</f>
        <v>Weekday</v>
      </c>
      <c r="R16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6479143</v>
      </c>
      <c r="S1604" s="9">
        <f>(MTA_Daily_Ridership[[#This Row],[Subways: % of Comparable Pre-Pandemic Day]]-100)/100</f>
        <v>-0.32</v>
      </c>
      <c r="T1604">
        <f>MTA_Daily_Ridership[[#This Row],[Subways: Total Estimated Ridership]]/MTA_Daily_Ridership[[#This Row],[Bridges and Tunnels: Total Traffic]]</f>
        <v>4.0064334195489737</v>
      </c>
    </row>
    <row r="1605" spans="1:20" x14ac:dyDescent="0.25">
      <c r="A1605" s="1">
        <v>45394</v>
      </c>
      <c r="B1605">
        <v>3668439</v>
      </c>
      <c r="C1605">
        <v>66</v>
      </c>
      <c r="D1605">
        <v>1240823</v>
      </c>
      <c r="E1605">
        <v>57</v>
      </c>
      <c r="F1605">
        <v>225168</v>
      </c>
      <c r="G1605">
        <v>73</v>
      </c>
      <c r="H1605">
        <v>191755</v>
      </c>
      <c r="I1605">
        <v>67</v>
      </c>
      <c r="J1605">
        <v>33701</v>
      </c>
      <c r="K1605">
        <v>116</v>
      </c>
      <c r="L1605">
        <v>979494</v>
      </c>
      <c r="M1605">
        <v>104</v>
      </c>
      <c r="N1605">
        <v>6265</v>
      </c>
      <c r="O1605">
        <v>39</v>
      </c>
      <c r="P1605" t="s">
        <v>24</v>
      </c>
      <c r="Q1605" t="str">
        <f>_xlfn.IFS(OR(MTA_Daily_Ridership[[#This Row],[Day Name]]="Saturday",MTA_Daily_Ridership[[#This Row],[Day Name]]="Sunday"),"Weekend",TRUE,"Weekday")</f>
        <v>Weekday</v>
      </c>
      <c r="R16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6345645</v>
      </c>
      <c r="S1605" s="9">
        <f>(MTA_Daily_Ridership[[#This Row],[Subways: % of Comparable Pre-Pandemic Day]]-100)/100</f>
        <v>-0.34</v>
      </c>
      <c r="T1605">
        <f>MTA_Daily_Ridership[[#This Row],[Subways: Total Estimated Ridership]]/MTA_Daily_Ridership[[#This Row],[Bridges and Tunnels: Total Traffic]]</f>
        <v>3.7452388682319646</v>
      </c>
    </row>
    <row r="1606" spans="1:20" x14ac:dyDescent="0.25">
      <c r="A1606" s="1">
        <v>45401</v>
      </c>
      <c r="B1606">
        <v>3705782</v>
      </c>
      <c r="C1606">
        <v>66</v>
      </c>
      <c r="D1606">
        <v>1278086</v>
      </c>
      <c r="E1606">
        <v>58</v>
      </c>
      <c r="F1606">
        <v>223518</v>
      </c>
      <c r="G1606">
        <v>72</v>
      </c>
      <c r="H1606">
        <v>205809</v>
      </c>
      <c r="I1606">
        <v>72</v>
      </c>
      <c r="J1606">
        <v>33749</v>
      </c>
      <c r="K1606">
        <v>117</v>
      </c>
      <c r="L1606">
        <v>1000275</v>
      </c>
      <c r="M1606">
        <v>106</v>
      </c>
      <c r="N1606">
        <v>6252</v>
      </c>
      <c r="O1606">
        <v>39</v>
      </c>
      <c r="P1606" t="s">
        <v>24</v>
      </c>
      <c r="Q1606" t="str">
        <f>_xlfn.IFS(OR(MTA_Daily_Ridership[[#This Row],[Day Name]]="Saturday",MTA_Daily_Ridership[[#This Row],[Day Name]]="Sunday"),"Weekend",TRUE,"Weekday")</f>
        <v>Weekday</v>
      </c>
      <c r="R16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6453471</v>
      </c>
      <c r="S1606" s="9">
        <f>(MTA_Daily_Ridership[[#This Row],[Subways: % of Comparable Pre-Pandemic Day]]-100)/100</f>
        <v>-0.34</v>
      </c>
      <c r="T1606">
        <f>MTA_Daily_Ridership[[#This Row],[Subways: Total Estimated Ridership]]/MTA_Daily_Ridership[[#This Row],[Bridges and Tunnels: Total Traffic]]</f>
        <v>3.704763190122716</v>
      </c>
    </row>
    <row r="1607" spans="1:20" x14ac:dyDescent="0.25">
      <c r="A1607" s="1">
        <v>45404</v>
      </c>
      <c r="B1607">
        <v>3219677</v>
      </c>
      <c r="C1607">
        <v>58</v>
      </c>
      <c r="D1607">
        <v>1146285</v>
      </c>
      <c r="E1607">
        <v>52</v>
      </c>
      <c r="F1607">
        <v>229680</v>
      </c>
      <c r="G1607">
        <v>74</v>
      </c>
      <c r="H1607">
        <v>206229</v>
      </c>
      <c r="I1607">
        <v>72</v>
      </c>
      <c r="J1607">
        <v>29919</v>
      </c>
      <c r="K1607">
        <v>103</v>
      </c>
      <c r="L1607">
        <v>902943</v>
      </c>
      <c r="M1607">
        <v>96</v>
      </c>
      <c r="N1607">
        <v>6171</v>
      </c>
      <c r="O1607">
        <v>38</v>
      </c>
      <c r="P1607" t="s">
        <v>25</v>
      </c>
      <c r="Q1607" t="str">
        <f>_xlfn.IFS(OR(MTA_Daily_Ridership[[#This Row],[Day Name]]="Saturday",MTA_Daily_Ridership[[#This Row],[Day Name]]="Sunday"),"Weekend",TRUE,"Weekday")</f>
        <v>Weekday</v>
      </c>
      <c r="R16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5740904</v>
      </c>
      <c r="S1607" s="9">
        <f>(MTA_Daily_Ridership[[#This Row],[Subways: % of Comparable Pre-Pandemic Day]]-100)/100</f>
        <v>-0.42</v>
      </c>
      <c r="T1607">
        <f>MTA_Daily_Ridership[[#This Row],[Subways: Total Estimated Ridership]]/MTA_Daily_Ridership[[#This Row],[Bridges and Tunnels: Total Traffic]]</f>
        <v>3.5657588574251089</v>
      </c>
    </row>
    <row r="1608" spans="1:20" x14ac:dyDescent="0.25">
      <c r="A1608" s="1">
        <v>45405</v>
      </c>
      <c r="B1608">
        <v>3522218</v>
      </c>
      <c r="C1608">
        <v>63</v>
      </c>
      <c r="D1608">
        <v>1176798</v>
      </c>
      <c r="E1608">
        <v>54</v>
      </c>
      <c r="F1608">
        <v>238274</v>
      </c>
      <c r="G1608">
        <v>77</v>
      </c>
      <c r="H1608">
        <v>221191</v>
      </c>
      <c r="I1608">
        <v>77</v>
      </c>
      <c r="J1608">
        <v>31727</v>
      </c>
      <c r="K1608">
        <v>110</v>
      </c>
      <c r="L1608">
        <v>869972</v>
      </c>
      <c r="M1608">
        <v>92</v>
      </c>
      <c r="N1608">
        <v>7063</v>
      </c>
      <c r="O1608">
        <v>44</v>
      </c>
      <c r="P1608" t="s">
        <v>23</v>
      </c>
      <c r="Q1608" t="str">
        <f>_xlfn.IFS(OR(MTA_Daily_Ridership[[#This Row],[Day Name]]="Saturday",MTA_Daily_Ridership[[#This Row],[Day Name]]="Sunday"),"Weekend",TRUE,"Weekday")</f>
        <v>Weekday</v>
      </c>
      <c r="R160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6067243</v>
      </c>
      <c r="S1608" s="9">
        <f>(MTA_Daily_Ridership[[#This Row],[Subways: % of Comparable Pre-Pandemic Day]]-100)/100</f>
        <v>-0.37</v>
      </c>
      <c r="T1608">
        <f>MTA_Daily_Ridership[[#This Row],[Subways: Total Estimated Ridership]]/MTA_Daily_Ridership[[#This Row],[Bridges and Tunnels: Total Traffic]]</f>
        <v>4.0486567383777867</v>
      </c>
    </row>
    <row r="1609" spans="1:20" x14ac:dyDescent="0.25">
      <c r="A1609" s="1">
        <v>45406</v>
      </c>
      <c r="B1609">
        <v>3608010</v>
      </c>
      <c r="C1609">
        <v>65</v>
      </c>
      <c r="D1609">
        <v>1180243</v>
      </c>
      <c r="E1609">
        <v>54</v>
      </c>
      <c r="F1609">
        <v>233010</v>
      </c>
      <c r="G1609">
        <v>75</v>
      </c>
      <c r="H1609">
        <v>215927</v>
      </c>
      <c r="I1609">
        <v>75</v>
      </c>
      <c r="J1609">
        <v>32658</v>
      </c>
      <c r="K1609">
        <v>113</v>
      </c>
      <c r="L1609">
        <v>880348</v>
      </c>
      <c r="M1609">
        <v>94</v>
      </c>
      <c r="N1609">
        <v>6847</v>
      </c>
      <c r="O1609">
        <v>42</v>
      </c>
      <c r="P1609" t="s">
        <v>21</v>
      </c>
      <c r="Q1609" t="str">
        <f>_xlfn.IFS(OR(MTA_Daily_Ridership[[#This Row],[Day Name]]="Saturday",MTA_Daily_Ridership[[#This Row],[Day Name]]="Sunday"),"Weekend",TRUE,"Weekday")</f>
        <v>Weekday</v>
      </c>
      <c r="R160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6157043</v>
      </c>
      <c r="S1609" s="9">
        <f>(MTA_Daily_Ridership[[#This Row],[Subways: % of Comparable Pre-Pandemic Day]]-100)/100</f>
        <v>-0.35</v>
      </c>
      <c r="T1609">
        <f>MTA_Daily_Ridership[[#This Row],[Subways: Total Estimated Ridership]]/MTA_Daily_Ridership[[#This Row],[Bridges and Tunnels: Total Traffic]]</f>
        <v>4.098390636430139</v>
      </c>
    </row>
    <row r="1610" spans="1:20" x14ac:dyDescent="0.25">
      <c r="A1610" s="1">
        <v>45407</v>
      </c>
      <c r="B1610">
        <v>3723894</v>
      </c>
      <c r="C1610">
        <v>67</v>
      </c>
      <c r="D1610">
        <v>1191480</v>
      </c>
      <c r="E1610">
        <v>55</v>
      </c>
      <c r="F1610">
        <v>242243</v>
      </c>
      <c r="G1610">
        <v>78</v>
      </c>
      <c r="H1610">
        <v>217219</v>
      </c>
      <c r="I1610">
        <v>76</v>
      </c>
      <c r="J1610">
        <v>32999</v>
      </c>
      <c r="K1610">
        <v>114</v>
      </c>
      <c r="L1610">
        <v>962228</v>
      </c>
      <c r="M1610">
        <v>102</v>
      </c>
      <c r="N1610">
        <v>6820</v>
      </c>
      <c r="O1610">
        <v>42</v>
      </c>
      <c r="P1610" t="s">
        <v>22</v>
      </c>
      <c r="Q1610" t="str">
        <f>_xlfn.IFS(OR(MTA_Daily_Ridership[[#This Row],[Day Name]]="Saturday",MTA_Daily_Ridership[[#This Row],[Day Name]]="Sunday"),"Weekend",TRUE,"Weekday")</f>
        <v>Weekday</v>
      </c>
      <c r="R161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6376883</v>
      </c>
      <c r="S1610" s="9">
        <f>(MTA_Daily_Ridership[[#This Row],[Subways: % of Comparable Pre-Pandemic Day]]-100)/100</f>
        <v>-0.33</v>
      </c>
      <c r="T1610">
        <f>MTA_Daily_Ridership[[#This Row],[Subways: Total Estimated Ridership]]/MTA_Daily_Ridership[[#This Row],[Bridges and Tunnels: Total Traffic]]</f>
        <v>3.8700744522088319</v>
      </c>
    </row>
    <row r="1611" spans="1:20" x14ac:dyDescent="0.25">
      <c r="A1611" s="1">
        <v>45408</v>
      </c>
      <c r="B1611">
        <v>3431590</v>
      </c>
      <c r="C1611">
        <v>62</v>
      </c>
      <c r="D1611">
        <v>1143792</v>
      </c>
      <c r="E1611">
        <v>52</v>
      </c>
      <c r="F1611">
        <v>229885</v>
      </c>
      <c r="G1611">
        <v>74</v>
      </c>
      <c r="H1611">
        <v>198590</v>
      </c>
      <c r="I1611">
        <v>69</v>
      </c>
      <c r="J1611">
        <v>31859</v>
      </c>
      <c r="K1611">
        <v>110</v>
      </c>
      <c r="L1611">
        <v>955900</v>
      </c>
      <c r="M1611">
        <v>102</v>
      </c>
      <c r="N1611">
        <v>5647</v>
      </c>
      <c r="O1611">
        <v>35</v>
      </c>
      <c r="P1611" t="s">
        <v>24</v>
      </c>
      <c r="Q1611" t="str">
        <f>_xlfn.IFS(OR(MTA_Daily_Ridership[[#This Row],[Day Name]]="Saturday",MTA_Daily_Ridership[[#This Row],[Day Name]]="Sunday"),"Weekend",TRUE,"Weekday")</f>
        <v>Weekday</v>
      </c>
      <c r="R161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5997263</v>
      </c>
      <c r="S1611" s="9">
        <f>(MTA_Daily_Ridership[[#This Row],[Subways: % of Comparable Pre-Pandemic Day]]-100)/100</f>
        <v>-0.38</v>
      </c>
      <c r="T1611">
        <f>MTA_Daily_Ridership[[#This Row],[Subways: Total Estimated Ridership]]/MTA_Daily_Ridership[[#This Row],[Bridges and Tunnels: Total Traffic]]</f>
        <v>3.5899048017575059</v>
      </c>
    </row>
    <row r="1612" spans="1:20" x14ac:dyDescent="0.25">
      <c r="A1612" s="1">
        <v>45411</v>
      </c>
      <c r="B1612">
        <v>3323706</v>
      </c>
      <c r="C1612">
        <v>60</v>
      </c>
      <c r="D1612">
        <v>1161990</v>
      </c>
      <c r="E1612">
        <v>53</v>
      </c>
      <c r="F1612">
        <v>225362</v>
      </c>
      <c r="G1612">
        <v>73</v>
      </c>
      <c r="H1612">
        <v>201385</v>
      </c>
      <c r="I1612">
        <v>70</v>
      </c>
      <c r="J1612">
        <v>30504</v>
      </c>
      <c r="K1612">
        <v>105</v>
      </c>
      <c r="L1612">
        <v>866723</v>
      </c>
      <c r="M1612">
        <v>92</v>
      </c>
      <c r="N1612">
        <v>6385</v>
      </c>
      <c r="O1612">
        <v>39</v>
      </c>
      <c r="P1612" t="s">
        <v>25</v>
      </c>
      <c r="Q1612" t="str">
        <f>_xlfn.IFS(OR(MTA_Daily_Ridership[[#This Row],[Day Name]]="Saturday",MTA_Daily_Ridership[[#This Row],[Day Name]]="Sunday"),"Weekend",TRUE,"Weekday")</f>
        <v>Weekday</v>
      </c>
      <c r="R161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5816055</v>
      </c>
      <c r="S1612" s="9">
        <f>(MTA_Daily_Ridership[[#This Row],[Subways: % of Comparable Pre-Pandemic Day]]-100)/100</f>
        <v>-0.4</v>
      </c>
      <c r="T1612">
        <f>MTA_Daily_Ridership[[#This Row],[Subways: Total Estimated Ridership]]/MTA_Daily_Ridership[[#This Row],[Bridges and Tunnels: Total Traffic]]</f>
        <v>3.8347961228673983</v>
      </c>
    </row>
    <row r="1613" spans="1:20" x14ac:dyDescent="0.25">
      <c r="A1613" s="1">
        <v>45412</v>
      </c>
      <c r="B1613">
        <v>3638986</v>
      </c>
      <c r="C1613">
        <v>65</v>
      </c>
      <c r="D1613">
        <v>1193514</v>
      </c>
      <c r="E1613">
        <v>55</v>
      </c>
      <c r="F1613">
        <v>240862</v>
      </c>
      <c r="G1613">
        <v>78</v>
      </c>
      <c r="H1613">
        <v>218592</v>
      </c>
      <c r="I1613">
        <v>76</v>
      </c>
      <c r="J1613">
        <v>32717</v>
      </c>
      <c r="K1613">
        <v>113</v>
      </c>
      <c r="L1613">
        <v>872347</v>
      </c>
      <c r="M1613">
        <v>93</v>
      </c>
      <c r="N1613">
        <v>6886</v>
      </c>
      <c r="O1613">
        <v>42</v>
      </c>
      <c r="P1613" t="s">
        <v>23</v>
      </c>
      <c r="Q1613" t="str">
        <f>_xlfn.IFS(OR(MTA_Daily_Ridership[[#This Row],[Day Name]]="Saturday",MTA_Daily_Ridership[[#This Row],[Day Name]]="Sunday"),"Weekend",TRUE,"Weekday")</f>
        <v>Weekday</v>
      </c>
      <c r="R161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6203904</v>
      </c>
      <c r="S1613" s="9">
        <f>(MTA_Daily_Ridership[[#This Row],[Subways: % of Comparable Pre-Pandemic Day]]-100)/100</f>
        <v>-0.35</v>
      </c>
      <c r="T1613">
        <f>MTA_Daily_Ridership[[#This Row],[Subways: Total Estimated Ridership]]/MTA_Daily_Ridership[[#This Row],[Bridges and Tunnels: Total Traffic]]</f>
        <v>4.1714890978016772</v>
      </c>
    </row>
    <row r="1614" spans="1:20" x14ac:dyDescent="0.25">
      <c r="A1614" s="1">
        <v>45415</v>
      </c>
      <c r="B1614">
        <v>3780888</v>
      </c>
      <c r="C1614">
        <v>66</v>
      </c>
      <c r="D1614">
        <v>1285012</v>
      </c>
      <c r="E1614">
        <v>56</v>
      </c>
      <c r="F1614">
        <v>226880</v>
      </c>
      <c r="G1614">
        <v>71</v>
      </c>
      <c r="H1614">
        <v>204190</v>
      </c>
      <c r="I1614">
        <v>71</v>
      </c>
      <c r="J1614">
        <v>34860</v>
      </c>
      <c r="K1614">
        <v>119</v>
      </c>
      <c r="L1614">
        <v>1004571</v>
      </c>
      <c r="M1614">
        <v>104</v>
      </c>
      <c r="N1614">
        <v>6516</v>
      </c>
      <c r="O1614">
        <v>37</v>
      </c>
      <c r="P1614" t="s">
        <v>24</v>
      </c>
      <c r="Q1614" t="str">
        <f>_xlfn.IFS(OR(MTA_Daily_Ridership[[#This Row],[Day Name]]="Saturday",MTA_Daily_Ridership[[#This Row],[Day Name]]="Sunday"),"Weekend",TRUE,"Weekday")</f>
        <v>Weekday</v>
      </c>
      <c r="R161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6542917</v>
      </c>
      <c r="S1614" s="9">
        <f>(MTA_Daily_Ridership[[#This Row],[Subways: % of Comparable Pre-Pandemic Day]]-100)/100</f>
        <v>-0.34</v>
      </c>
      <c r="T1614">
        <f>MTA_Daily_Ridership[[#This Row],[Subways: Total Estimated Ridership]]/MTA_Daily_Ridership[[#This Row],[Bridges and Tunnels: Total Traffic]]</f>
        <v>3.763684199523976</v>
      </c>
    </row>
    <row r="1615" spans="1:20" x14ac:dyDescent="0.25">
      <c r="A1615" s="1">
        <v>45418</v>
      </c>
      <c r="B1615">
        <v>3652105</v>
      </c>
      <c r="C1615">
        <v>64</v>
      </c>
      <c r="D1615">
        <v>1295794</v>
      </c>
      <c r="E1615">
        <v>57</v>
      </c>
      <c r="F1615">
        <v>229643</v>
      </c>
      <c r="G1615">
        <v>72</v>
      </c>
      <c r="H1615">
        <v>200506</v>
      </c>
      <c r="I1615">
        <v>70</v>
      </c>
      <c r="J1615">
        <v>33424</v>
      </c>
      <c r="K1615">
        <v>114</v>
      </c>
      <c r="L1615">
        <v>930298</v>
      </c>
      <c r="M1615">
        <v>97</v>
      </c>
      <c r="N1615">
        <v>6869</v>
      </c>
      <c r="O1615">
        <v>39</v>
      </c>
      <c r="P1615" t="s">
        <v>25</v>
      </c>
      <c r="Q1615" t="str">
        <f>_xlfn.IFS(OR(MTA_Daily_Ridership[[#This Row],[Day Name]]="Saturday",MTA_Daily_Ridership[[#This Row],[Day Name]]="Sunday"),"Weekend",TRUE,"Weekday")</f>
        <v>Weekday</v>
      </c>
      <c r="R161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6348639</v>
      </c>
      <c r="S1615" s="9">
        <f>(MTA_Daily_Ridership[[#This Row],[Subways: % of Comparable Pre-Pandemic Day]]-100)/100</f>
        <v>-0.36</v>
      </c>
      <c r="T1615">
        <f>MTA_Daily_Ridership[[#This Row],[Subways: Total Estimated Ridership]]/MTA_Daily_Ridership[[#This Row],[Bridges and Tunnels: Total Traffic]]</f>
        <v>3.9257366994231955</v>
      </c>
    </row>
    <row r="1616" spans="1:20" x14ac:dyDescent="0.25">
      <c r="A1616" s="1">
        <v>45422</v>
      </c>
      <c r="B1616">
        <v>3677268</v>
      </c>
      <c r="C1616">
        <v>64</v>
      </c>
      <c r="D1616">
        <v>1212090</v>
      </c>
      <c r="E1616">
        <v>53</v>
      </c>
      <c r="F1616">
        <v>228020</v>
      </c>
      <c r="G1616">
        <v>71</v>
      </c>
      <c r="H1616">
        <v>195091</v>
      </c>
      <c r="I1616">
        <v>68</v>
      </c>
      <c r="J1616">
        <v>34539</v>
      </c>
      <c r="K1616">
        <v>117</v>
      </c>
      <c r="L1616">
        <v>1001911</v>
      </c>
      <c r="M1616">
        <v>104</v>
      </c>
      <c r="N1616">
        <v>5894</v>
      </c>
      <c r="O1616">
        <v>34</v>
      </c>
      <c r="P1616" t="s">
        <v>24</v>
      </c>
      <c r="Q1616" t="str">
        <f>_xlfn.IFS(OR(MTA_Daily_Ridership[[#This Row],[Day Name]]="Saturday",MTA_Daily_Ridership[[#This Row],[Day Name]]="Sunday"),"Weekend",TRUE,"Weekday")</f>
        <v>Weekday</v>
      </c>
      <c r="R161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6354813</v>
      </c>
      <c r="S1616" s="9">
        <f>(MTA_Daily_Ridership[[#This Row],[Subways: % of Comparable Pre-Pandemic Day]]-100)/100</f>
        <v>-0.36</v>
      </c>
      <c r="T1616">
        <f>MTA_Daily_Ridership[[#This Row],[Subways: Total Estimated Ridership]]/MTA_Daily_Ridership[[#This Row],[Bridges and Tunnels: Total Traffic]]</f>
        <v>3.670254144330185</v>
      </c>
    </row>
    <row r="1617" spans="1:20" x14ac:dyDescent="0.25">
      <c r="A1617" s="1">
        <v>45424</v>
      </c>
      <c r="B1617">
        <v>1858872</v>
      </c>
      <c r="C1617">
        <v>78</v>
      </c>
      <c r="D1617">
        <v>559614</v>
      </c>
      <c r="E1617">
        <v>58</v>
      </c>
      <c r="F1617">
        <v>114118</v>
      </c>
      <c r="G1617">
        <v>117</v>
      </c>
      <c r="H1617">
        <v>98717</v>
      </c>
      <c r="I1617">
        <v>95</v>
      </c>
      <c r="J1617">
        <v>24531</v>
      </c>
      <c r="K1617">
        <v>144</v>
      </c>
      <c r="L1617">
        <v>930720</v>
      </c>
      <c r="M1617">
        <v>109</v>
      </c>
      <c r="N1617">
        <v>1755</v>
      </c>
      <c r="O1617">
        <v>50</v>
      </c>
      <c r="P1617" t="s">
        <v>27</v>
      </c>
      <c r="Q1617" t="str">
        <f>_xlfn.IFS(OR(MTA_Daily_Ridership[[#This Row],[Day Name]]="Saturday",MTA_Daily_Ridership[[#This Row],[Day Name]]="Sunday"),"Weekend",TRUE,"Weekday")</f>
        <v>Weekend</v>
      </c>
      <c r="R161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3588327</v>
      </c>
      <c r="S1617" s="9">
        <f>(MTA_Daily_Ridership[[#This Row],[Subways: % of Comparable Pre-Pandemic Day]]-100)/100</f>
        <v>-0.22</v>
      </c>
      <c r="T1617">
        <f>MTA_Daily_Ridership[[#This Row],[Subways: Total Estimated Ridership]]/MTA_Daily_Ridership[[#This Row],[Bridges and Tunnels: Total Traffic]]</f>
        <v>1.9972408457968025</v>
      </c>
    </row>
    <row r="1618" spans="1:20" x14ac:dyDescent="0.25">
      <c r="A1618" s="1">
        <v>45425</v>
      </c>
      <c r="B1618">
        <v>3703066</v>
      </c>
      <c r="C1618">
        <v>65</v>
      </c>
      <c r="D1618">
        <v>1264180</v>
      </c>
      <c r="E1618">
        <v>56</v>
      </c>
      <c r="F1618">
        <v>244216</v>
      </c>
      <c r="G1618">
        <v>76</v>
      </c>
      <c r="H1618">
        <v>209794</v>
      </c>
      <c r="I1618">
        <v>73</v>
      </c>
      <c r="J1618">
        <v>31980</v>
      </c>
      <c r="K1618">
        <v>109</v>
      </c>
      <c r="L1618">
        <v>953646</v>
      </c>
      <c r="M1618">
        <v>99</v>
      </c>
      <c r="N1618">
        <v>7137</v>
      </c>
      <c r="O1618">
        <v>41</v>
      </c>
      <c r="P1618" t="s">
        <v>25</v>
      </c>
      <c r="Q1618" t="str">
        <f>_xlfn.IFS(OR(MTA_Daily_Ridership[[#This Row],[Day Name]]="Saturday",MTA_Daily_Ridership[[#This Row],[Day Name]]="Sunday"),"Weekend",TRUE,"Weekday")</f>
        <v>Weekday</v>
      </c>
      <c r="R161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6414019</v>
      </c>
      <c r="S1618" s="9">
        <f>(MTA_Daily_Ridership[[#This Row],[Subways: % of Comparable Pre-Pandemic Day]]-100)/100</f>
        <v>-0.35</v>
      </c>
      <c r="T1618">
        <f>MTA_Daily_Ridership[[#This Row],[Subways: Total Estimated Ridership]]/MTA_Daily_Ridership[[#This Row],[Bridges and Tunnels: Total Traffic]]</f>
        <v>3.8830614295031909</v>
      </c>
    </row>
    <row r="1619" spans="1:20" x14ac:dyDescent="0.25">
      <c r="A1619" s="1">
        <v>45427</v>
      </c>
      <c r="B1619">
        <v>4114615</v>
      </c>
      <c r="C1619">
        <v>72</v>
      </c>
      <c r="D1619">
        <v>1288427</v>
      </c>
      <c r="E1619">
        <v>57</v>
      </c>
      <c r="F1619">
        <v>248434</v>
      </c>
      <c r="G1619">
        <v>78</v>
      </c>
      <c r="H1619">
        <v>219840</v>
      </c>
      <c r="I1619">
        <v>77</v>
      </c>
      <c r="J1619">
        <v>36951</v>
      </c>
      <c r="K1619">
        <v>126</v>
      </c>
      <c r="L1619">
        <v>942648</v>
      </c>
      <c r="M1619">
        <v>98</v>
      </c>
      <c r="N1619">
        <v>7856</v>
      </c>
      <c r="O1619">
        <v>45</v>
      </c>
      <c r="P1619" t="s">
        <v>21</v>
      </c>
      <c r="Q1619" t="str">
        <f>_xlfn.IFS(OR(MTA_Daily_Ridership[[#This Row],[Day Name]]="Saturday",MTA_Daily_Ridership[[#This Row],[Day Name]]="Sunday"),"Weekend",TRUE,"Weekday")</f>
        <v>Weekday</v>
      </c>
      <c r="R161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6858771</v>
      </c>
      <c r="S1619" s="9">
        <f>(MTA_Daily_Ridership[[#This Row],[Subways: % of Comparable Pre-Pandemic Day]]-100)/100</f>
        <v>-0.28000000000000003</v>
      </c>
      <c r="T1619">
        <f>MTA_Daily_Ridership[[#This Row],[Subways: Total Estimated Ridership]]/MTA_Daily_Ridership[[#This Row],[Bridges and Tunnels: Total Traffic]]</f>
        <v>4.3649538321833816</v>
      </c>
    </row>
    <row r="1620" spans="1:20" x14ac:dyDescent="0.25">
      <c r="A1620" s="1">
        <v>45428</v>
      </c>
      <c r="B1620">
        <v>4105026</v>
      </c>
      <c r="C1620">
        <v>72</v>
      </c>
      <c r="D1620">
        <v>1306481</v>
      </c>
      <c r="E1620">
        <v>57</v>
      </c>
      <c r="F1620">
        <v>243988</v>
      </c>
      <c r="G1620">
        <v>76</v>
      </c>
      <c r="H1620">
        <v>215601</v>
      </c>
      <c r="I1620">
        <v>75</v>
      </c>
      <c r="J1620">
        <v>35940</v>
      </c>
      <c r="K1620">
        <v>122</v>
      </c>
      <c r="L1620">
        <v>985179</v>
      </c>
      <c r="M1620">
        <v>102</v>
      </c>
      <c r="N1620">
        <v>7590</v>
      </c>
      <c r="O1620">
        <v>44</v>
      </c>
      <c r="P1620" t="s">
        <v>22</v>
      </c>
      <c r="Q1620" t="str">
        <f>_xlfn.IFS(OR(MTA_Daily_Ridership[[#This Row],[Day Name]]="Saturday",MTA_Daily_Ridership[[#This Row],[Day Name]]="Sunday"),"Weekend",TRUE,"Weekday")</f>
        <v>Weekday</v>
      </c>
      <c r="R162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6899805</v>
      </c>
      <c r="S1620" s="9">
        <f>(MTA_Daily_Ridership[[#This Row],[Subways: % of Comparable Pre-Pandemic Day]]-100)/100</f>
        <v>-0.28000000000000003</v>
      </c>
      <c r="T1620">
        <f>MTA_Daily_Ridership[[#This Row],[Subways: Total Estimated Ridership]]/MTA_Daily_Ridership[[#This Row],[Bridges and Tunnels: Total Traffic]]</f>
        <v>4.1667818741568787</v>
      </c>
    </row>
    <row r="1621" spans="1:20" x14ac:dyDescent="0.25">
      <c r="A1621" s="1">
        <v>45429</v>
      </c>
      <c r="B1621">
        <v>3816914</v>
      </c>
      <c r="C1621">
        <v>67</v>
      </c>
      <c r="D1621">
        <v>1270674</v>
      </c>
      <c r="E1621">
        <v>56</v>
      </c>
      <c r="F1621">
        <v>241980</v>
      </c>
      <c r="G1621">
        <v>76</v>
      </c>
      <c r="H1621">
        <v>215838</v>
      </c>
      <c r="I1621">
        <v>75</v>
      </c>
      <c r="J1621">
        <v>34945</v>
      </c>
      <c r="K1621">
        <v>119</v>
      </c>
      <c r="L1621">
        <v>1023765</v>
      </c>
      <c r="M1621">
        <v>106</v>
      </c>
      <c r="N1621">
        <v>6569</v>
      </c>
      <c r="O1621">
        <v>38</v>
      </c>
      <c r="P1621" t="s">
        <v>24</v>
      </c>
      <c r="Q1621" t="str">
        <f>_xlfn.IFS(OR(MTA_Daily_Ridership[[#This Row],[Day Name]]="Saturday",MTA_Daily_Ridership[[#This Row],[Day Name]]="Sunday"),"Weekend",TRUE,"Weekday")</f>
        <v>Weekday</v>
      </c>
      <c r="R162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6610685</v>
      </c>
      <c r="S1621" s="9">
        <f>(MTA_Daily_Ridership[[#This Row],[Subways: % of Comparable Pre-Pandemic Day]]-100)/100</f>
        <v>-0.33</v>
      </c>
      <c r="T1621">
        <f>MTA_Daily_Ridership[[#This Row],[Subways: Total Estimated Ridership]]/MTA_Daily_Ridership[[#This Row],[Bridges and Tunnels: Total Traffic]]</f>
        <v>3.728310696302374</v>
      </c>
    </row>
    <row r="1622" spans="1:20" x14ac:dyDescent="0.25">
      <c r="A1622" s="1">
        <v>45430</v>
      </c>
      <c r="B1622">
        <v>2691368</v>
      </c>
      <c r="C1622">
        <v>84</v>
      </c>
      <c r="D1622">
        <v>792454</v>
      </c>
      <c r="E1622">
        <v>57</v>
      </c>
      <c r="F1622">
        <v>131709</v>
      </c>
      <c r="G1622">
        <v>111</v>
      </c>
      <c r="H1622">
        <v>130279</v>
      </c>
      <c r="I1622">
        <v>86</v>
      </c>
      <c r="J1622">
        <v>21562</v>
      </c>
      <c r="K1622">
        <v>125</v>
      </c>
      <c r="L1622">
        <v>969098</v>
      </c>
      <c r="M1622">
        <v>101</v>
      </c>
      <c r="N1622">
        <v>2855</v>
      </c>
      <c r="O1622">
        <v>59</v>
      </c>
      <c r="P1622" t="s">
        <v>26</v>
      </c>
      <c r="Q1622" t="str">
        <f>_xlfn.IFS(OR(MTA_Daily_Ridership[[#This Row],[Day Name]]="Saturday",MTA_Daily_Ridership[[#This Row],[Day Name]]="Sunday"),"Weekend",TRUE,"Weekday")</f>
        <v>Weekend</v>
      </c>
      <c r="R162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4739325</v>
      </c>
      <c r="S1622" s="9">
        <f>(MTA_Daily_Ridership[[#This Row],[Subways: % of Comparable Pre-Pandemic Day]]-100)/100</f>
        <v>-0.16</v>
      </c>
      <c r="T1622">
        <f>MTA_Daily_Ridership[[#This Row],[Subways: Total Estimated Ridership]]/MTA_Daily_Ridership[[#This Row],[Bridges and Tunnels: Total Traffic]]</f>
        <v>2.7771886847357026</v>
      </c>
    </row>
    <row r="1623" spans="1:20" x14ac:dyDescent="0.25">
      <c r="A1623" s="1">
        <v>45431</v>
      </c>
      <c r="B1623">
        <v>2121485</v>
      </c>
      <c r="C1623">
        <v>89</v>
      </c>
      <c r="D1623">
        <v>657256</v>
      </c>
      <c r="E1623">
        <v>68</v>
      </c>
      <c r="F1623">
        <v>112130</v>
      </c>
      <c r="G1623">
        <v>115</v>
      </c>
      <c r="H1623">
        <v>106408</v>
      </c>
      <c r="I1623">
        <v>102</v>
      </c>
      <c r="J1623">
        <v>22305</v>
      </c>
      <c r="K1623">
        <v>131</v>
      </c>
      <c r="L1623">
        <v>939438</v>
      </c>
      <c r="M1623">
        <v>110</v>
      </c>
      <c r="N1623">
        <v>2228</v>
      </c>
      <c r="O1623">
        <v>63</v>
      </c>
      <c r="P1623" t="s">
        <v>27</v>
      </c>
      <c r="Q1623" t="str">
        <f>_xlfn.IFS(OR(MTA_Daily_Ridership[[#This Row],[Day Name]]="Saturday",MTA_Daily_Ridership[[#This Row],[Day Name]]="Sunday"),"Weekend",TRUE,"Weekday")</f>
        <v>Weekend</v>
      </c>
      <c r="R162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3961250</v>
      </c>
      <c r="S1623" s="9">
        <f>(MTA_Daily_Ridership[[#This Row],[Subways: % of Comparable Pre-Pandemic Day]]-100)/100</f>
        <v>-0.11</v>
      </c>
      <c r="T1623">
        <f>MTA_Daily_Ridership[[#This Row],[Subways: Total Estimated Ridership]]/MTA_Daily_Ridership[[#This Row],[Bridges and Tunnels: Total Traffic]]</f>
        <v>2.2582490808334343</v>
      </c>
    </row>
    <row r="1624" spans="1:20" x14ac:dyDescent="0.25">
      <c r="A1624" s="1">
        <v>45432</v>
      </c>
      <c r="B1624">
        <v>3682061</v>
      </c>
      <c r="C1624">
        <v>64</v>
      </c>
      <c r="D1624">
        <v>1291703</v>
      </c>
      <c r="E1624">
        <v>57</v>
      </c>
      <c r="F1624">
        <v>236846</v>
      </c>
      <c r="G1624">
        <v>74</v>
      </c>
      <c r="H1624">
        <v>216450</v>
      </c>
      <c r="I1624">
        <v>76</v>
      </c>
      <c r="J1624">
        <v>32417</v>
      </c>
      <c r="K1624">
        <v>110</v>
      </c>
      <c r="L1624">
        <v>956799</v>
      </c>
      <c r="M1624">
        <v>99</v>
      </c>
      <c r="N1624">
        <v>7160</v>
      </c>
      <c r="O1624">
        <v>41</v>
      </c>
      <c r="P1624" t="s">
        <v>25</v>
      </c>
      <c r="Q1624" t="str">
        <f>_xlfn.IFS(OR(MTA_Daily_Ridership[[#This Row],[Day Name]]="Saturday",MTA_Daily_Ridership[[#This Row],[Day Name]]="Sunday"),"Weekend",TRUE,"Weekday")</f>
        <v>Weekday</v>
      </c>
      <c r="R162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6423436</v>
      </c>
      <c r="S1624" s="9">
        <f>(MTA_Daily_Ridership[[#This Row],[Subways: % of Comparable Pre-Pandemic Day]]-100)/100</f>
        <v>-0.36</v>
      </c>
      <c r="T1624">
        <f>MTA_Daily_Ridership[[#This Row],[Subways: Total Estimated Ridership]]/MTA_Daily_Ridership[[#This Row],[Bridges and Tunnels: Total Traffic]]</f>
        <v>3.8483119234029299</v>
      </c>
    </row>
    <row r="1625" spans="1:20" x14ac:dyDescent="0.25">
      <c r="A1625" s="1">
        <v>45435</v>
      </c>
      <c r="B1625">
        <v>3863099</v>
      </c>
      <c r="C1625">
        <v>68</v>
      </c>
      <c r="D1625">
        <v>1275297</v>
      </c>
      <c r="E1625">
        <v>56</v>
      </c>
      <c r="F1625">
        <v>250848</v>
      </c>
      <c r="G1625">
        <v>79</v>
      </c>
      <c r="H1625">
        <v>215083</v>
      </c>
      <c r="I1625">
        <v>75</v>
      </c>
      <c r="J1625">
        <v>34785</v>
      </c>
      <c r="K1625">
        <v>118</v>
      </c>
      <c r="L1625">
        <v>1011195</v>
      </c>
      <c r="M1625">
        <v>105</v>
      </c>
      <c r="N1625">
        <v>7442</v>
      </c>
      <c r="O1625">
        <v>43</v>
      </c>
      <c r="P1625" t="s">
        <v>22</v>
      </c>
      <c r="Q1625" t="str">
        <f>_xlfn.IFS(OR(MTA_Daily_Ridership[[#This Row],[Day Name]]="Saturday",MTA_Daily_Ridership[[#This Row],[Day Name]]="Sunday"),"Weekend",TRUE,"Weekday")</f>
        <v>Weekday</v>
      </c>
      <c r="R162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6657749</v>
      </c>
      <c r="S1625" s="9">
        <f>(MTA_Daily_Ridership[[#This Row],[Subways: % of Comparable Pre-Pandemic Day]]-100)/100</f>
        <v>-0.32</v>
      </c>
      <c r="T1625">
        <f>MTA_Daily_Ridership[[#This Row],[Subways: Total Estimated Ridership]]/MTA_Daily_Ridership[[#This Row],[Bridges and Tunnels: Total Traffic]]</f>
        <v>3.8203304011590249</v>
      </c>
    </row>
    <row r="1626" spans="1:20" x14ac:dyDescent="0.25">
      <c r="A1626" s="1">
        <v>45436</v>
      </c>
      <c r="B1626">
        <v>3583244</v>
      </c>
      <c r="C1626">
        <v>63</v>
      </c>
      <c r="D1626">
        <v>1243655</v>
      </c>
      <c r="E1626">
        <v>55</v>
      </c>
      <c r="F1626">
        <v>250907</v>
      </c>
      <c r="G1626">
        <v>79</v>
      </c>
      <c r="H1626">
        <v>209130</v>
      </c>
      <c r="I1626">
        <v>73</v>
      </c>
      <c r="J1626">
        <v>33663</v>
      </c>
      <c r="K1626">
        <v>114</v>
      </c>
      <c r="L1626">
        <v>1034556</v>
      </c>
      <c r="M1626">
        <v>107</v>
      </c>
      <c r="N1626">
        <v>6663</v>
      </c>
      <c r="O1626">
        <v>38</v>
      </c>
      <c r="P1626" t="s">
        <v>24</v>
      </c>
      <c r="Q1626" t="str">
        <f>_xlfn.IFS(OR(MTA_Daily_Ridership[[#This Row],[Day Name]]="Saturday",MTA_Daily_Ridership[[#This Row],[Day Name]]="Sunday"),"Weekend",TRUE,"Weekday")</f>
        <v>Weekday</v>
      </c>
      <c r="R162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6361818</v>
      </c>
      <c r="S1626" s="9">
        <f>(MTA_Daily_Ridership[[#This Row],[Subways: % of Comparable Pre-Pandemic Day]]-100)/100</f>
        <v>-0.37</v>
      </c>
      <c r="T1626">
        <f>MTA_Daily_Ridership[[#This Row],[Subways: Total Estimated Ridership]]/MTA_Daily_Ridership[[#This Row],[Bridges and Tunnels: Total Traffic]]</f>
        <v>3.4635573134755391</v>
      </c>
    </row>
    <row r="1627" spans="1:20" x14ac:dyDescent="0.25">
      <c r="A1627" s="1">
        <v>45437</v>
      </c>
      <c r="B1627">
        <v>2347159</v>
      </c>
      <c r="C1627">
        <v>73</v>
      </c>
      <c r="D1627">
        <v>805680</v>
      </c>
      <c r="E1627">
        <v>58</v>
      </c>
      <c r="F1627">
        <v>135961</v>
      </c>
      <c r="G1627">
        <v>115</v>
      </c>
      <c r="H1627">
        <v>120036</v>
      </c>
      <c r="I1627">
        <v>80</v>
      </c>
      <c r="J1627">
        <v>20733</v>
      </c>
      <c r="K1627">
        <v>120</v>
      </c>
      <c r="L1627">
        <v>924855</v>
      </c>
      <c r="M1627">
        <v>97</v>
      </c>
      <c r="N1627">
        <v>3031</v>
      </c>
      <c r="O1627">
        <v>62</v>
      </c>
      <c r="P1627" t="s">
        <v>26</v>
      </c>
      <c r="Q1627" t="str">
        <f>_xlfn.IFS(OR(MTA_Daily_Ridership[[#This Row],[Day Name]]="Saturday",MTA_Daily_Ridership[[#This Row],[Day Name]]="Sunday"),"Weekend",TRUE,"Weekday")</f>
        <v>Weekend</v>
      </c>
      <c r="R162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4357455</v>
      </c>
      <c r="S1627" s="9">
        <f>(MTA_Daily_Ridership[[#This Row],[Subways: % of Comparable Pre-Pandemic Day]]-100)/100</f>
        <v>-0.27</v>
      </c>
      <c r="T1627">
        <f>MTA_Daily_Ridership[[#This Row],[Subways: Total Estimated Ridership]]/MTA_Daily_Ridership[[#This Row],[Bridges and Tunnels: Total Traffic]]</f>
        <v>2.5378670169918527</v>
      </c>
    </row>
    <row r="1628" spans="1:20" x14ac:dyDescent="0.25">
      <c r="A1628" s="1">
        <v>45438</v>
      </c>
      <c r="B1628">
        <v>2019012</v>
      </c>
      <c r="C1628">
        <v>84</v>
      </c>
      <c r="D1628">
        <v>652393</v>
      </c>
      <c r="E1628">
        <v>68</v>
      </c>
      <c r="F1628">
        <v>120709</v>
      </c>
      <c r="G1628">
        <v>124</v>
      </c>
      <c r="H1628">
        <v>101017</v>
      </c>
      <c r="I1628">
        <v>97</v>
      </c>
      <c r="J1628">
        <v>22762</v>
      </c>
      <c r="K1628">
        <v>134</v>
      </c>
      <c r="L1628">
        <v>905197</v>
      </c>
      <c r="M1628">
        <v>106</v>
      </c>
      <c r="N1628">
        <v>2710</v>
      </c>
      <c r="O1628">
        <v>77</v>
      </c>
      <c r="P1628" t="s">
        <v>27</v>
      </c>
      <c r="Q1628" t="str">
        <f>_xlfn.IFS(OR(MTA_Daily_Ridership[[#This Row],[Day Name]]="Saturday",MTA_Daily_Ridership[[#This Row],[Day Name]]="Sunday"),"Weekend",TRUE,"Weekday")</f>
        <v>Weekend</v>
      </c>
      <c r="R162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3823800</v>
      </c>
      <c r="S1628" s="9">
        <f>(MTA_Daily_Ridership[[#This Row],[Subways: % of Comparable Pre-Pandemic Day]]-100)/100</f>
        <v>-0.16</v>
      </c>
      <c r="T1628">
        <f>MTA_Daily_Ridership[[#This Row],[Subways: Total Estimated Ridership]]/MTA_Daily_Ridership[[#This Row],[Bridges and Tunnels: Total Traffic]]</f>
        <v>2.2304669591260247</v>
      </c>
    </row>
    <row r="1629" spans="1:20" x14ac:dyDescent="0.25">
      <c r="A1629" s="1">
        <v>45440</v>
      </c>
      <c r="B1629">
        <v>3825781</v>
      </c>
      <c r="C1629">
        <v>67</v>
      </c>
      <c r="D1629">
        <v>1300611</v>
      </c>
      <c r="E1629">
        <v>57</v>
      </c>
      <c r="F1629">
        <v>257078</v>
      </c>
      <c r="G1629">
        <v>80</v>
      </c>
      <c r="H1629">
        <v>227311</v>
      </c>
      <c r="I1629">
        <v>79</v>
      </c>
      <c r="J1629">
        <v>34485</v>
      </c>
      <c r="K1629">
        <v>117</v>
      </c>
      <c r="L1629">
        <v>967869</v>
      </c>
      <c r="M1629">
        <v>101</v>
      </c>
      <c r="N1629">
        <v>7609</v>
      </c>
      <c r="O1629">
        <v>44</v>
      </c>
      <c r="P1629" t="s">
        <v>23</v>
      </c>
      <c r="Q1629" t="str">
        <f>_xlfn.IFS(OR(MTA_Daily_Ridership[[#This Row],[Day Name]]="Saturday",MTA_Daily_Ridership[[#This Row],[Day Name]]="Sunday"),"Weekend",TRUE,"Weekday")</f>
        <v>Weekday</v>
      </c>
      <c r="R162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6620744</v>
      </c>
      <c r="S1629" s="9">
        <f>(MTA_Daily_Ridership[[#This Row],[Subways: % of Comparable Pre-Pandemic Day]]-100)/100</f>
        <v>-0.33</v>
      </c>
      <c r="T1629">
        <f>MTA_Daily_Ridership[[#This Row],[Subways: Total Estimated Ridership]]/MTA_Daily_Ridership[[#This Row],[Bridges and Tunnels: Total Traffic]]</f>
        <v>3.9527880322646971</v>
      </c>
    </row>
    <row r="1630" spans="1:20" x14ac:dyDescent="0.25">
      <c r="A1630" s="1">
        <v>45441</v>
      </c>
      <c r="B1630">
        <v>4006764</v>
      </c>
      <c r="C1630">
        <v>70</v>
      </c>
      <c r="D1630">
        <v>1309889</v>
      </c>
      <c r="E1630">
        <v>58</v>
      </c>
      <c r="F1630">
        <v>254749</v>
      </c>
      <c r="G1630">
        <v>80</v>
      </c>
      <c r="H1630">
        <v>227379</v>
      </c>
      <c r="I1630">
        <v>79</v>
      </c>
      <c r="J1630">
        <v>36435</v>
      </c>
      <c r="K1630">
        <v>124</v>
      </c>
      <c r="L1630">
        <v>943930</v>
      </c>
      <c r="M1630">
        <v>98</v>
      </c>
      <c r="N1630">
        <v>8090</v>
      </c>
      <c r="O1630">
        <v>46</v>
      </c>
      <c r="P1630" t="s">
        <v>21</v>
      </c>
      <c r="Q1630" t="str">
        <f>_xlfn.IFS(OR(MTA_Daily_Ridership[[#This Row],[Day Name]]="Saturday",MTA_Daily_Ridership[[#This Row],[Day Name]]="Sunday"),"Weekend",TRUE,"Weekday")</f>
        <v>Weekday</v>
      </c>
      <c r="R163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6787236</v>
      </c>
      <c r="S1630" s="9">
        <f>(MTA_Daily_Ridership[[#This Row],[Subways: % of Comparable Pre-Pandemic Day]]-100)/100</f>
        <v>-0.3</v>
      </c>
      <c r="T1630">
        <f>MTA_Daily_Ridership[[#This Row],[Subways: Total Estimated Ridership]]/MTA_Daily_Ridership[[#This Row],[Bridges and Tunnels: Total Traffic]]</f>
        <v>4.2447681501806276</v>
      </c>
    </row>
    <row r="1631" spans="1:20" x14ac:dyDescent="0.25">
      <c r="A1631" s="1">
        <v>45442</v>
      </c>
      <c r="B1631">
        <v>3979959</v>
      </c>
      <c r="C1631">
        <v>70</v>
      </c>
      <c r="D1631">
        <v>1301028</v>
      </c>
      <c r="E1631">
        <v>57</v>
      </c>
      <c r="F1631">
        <v>253843</v>
      </c>
      <c r="G1631">
        <v>79</v>
      </c>
      <c r="H1631">
        <v>219887</v>
      </c>
      <c r="I1631">
        <v>77</v>
      </c>
      <c r="J1631">
        <v>35372</v>
      </c>
      <c r="K1631">
        <v>120</v>
      </c>
      <c r="L1631">
        <v>997110</v>
      </c>
      <c r="M1631">
        <v>104</v>
      </c>
      <c r="N1631">
        <v>7550</v>
      </c>
      <c r="O1631">
        <v>43</v>
      </c>
      <c r="P1631" t="s">
        <v>22</v>
      </c>
      <c r="Q1631" t="str">
        <f>_xlfn.IFS(OR(MTA_Daily_Ridership[[#This Row],[Day Name]]="Saturday",MTA_Daily_Ridership[[#This Row],[Day Name]]="Sunday"),"Weekend",TRUE,"Weekday")</f>
        <v>Weekday</v>
      </c>
      <c r="R163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6794749</v>
      </c>
      <c r="S1631" s="9">
        <f>(MTA_Daily_Ridership[[#This Row],[Subways: % of Comparable Pre-Pandemic Day]]-100)/100</f>
        <v>-0.3</v>
      </c>
      <c r="T1631">
        <f>MTA_Daily_Ridership[[#This Row],[Subways: Total Estimated Ridership]]/MTA_Daily_Ridership[[#This Row],[Bridges and Tunnels: Total Traffic]]</f>
        <v>3.9914944188705359</v>
      </c>
    </row>
    <row r="1632" spans="1:20" x14ac:dyDescent="0.25">
      <c r="A1632" s="1">
        <v>45443</v>
      </c>
      <c r="B1632">
        <v>3688627</v>
      </c>
      <c r="C1632">
        <v>65</v>
      </c>
      <c r="D1632">
        <v>1257526</v>
      </c>
      <c r="E1632">
        <v>55</v>
      </c>
      <c r="F1632">
        <v>245017</v>
      </c>
      <c r="G1632">
        <v>77</v>
      </c>
      <c r="H1632">
        <v>211027</v>
      </c>
      <c r="I1632">
        <v>74</v>
      </c>
      <c r="J1632">
        <v>35020</v>
      </c>
      <c r="K1632">
        <v>119</v>
      </c>
      <c r="L1632">
        <v>1020563</v>
      </c>
      <c r="M1632">
        <v>106</v>
      </c>
      <c r="N1632">
        <v>6644</v>
      </c>
      <c r="O1632">
        <v>38</v>
      </c>
      <c r="P1632" t="s">
        <v>24</v>
      </c>
      <c r="Q1632" t="str">
        <f>_xlfn.IFS(OR(MTA_Daily_Ridership[[#This Row],[Day Name]]="Saturday",MTA_Daily_Ridership[[#This Row],[Day Name]]="Sunday"),"Weekend",TRUE,"Weekday")</f>
        <v>Weekday</v>
      </c>
      <c r="R163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6464424</v>
      </c>
      <c r="S1632" s="9">
        <f>(MTA_Daily_Ridership[[#This Row],[Subways: % of Comparable Pre-Pandemic Day]]-100)/100</f>
        <v>-0.35</v>
      </c>
      <c r="T1632">
        <f>MTA_Daily_Ridership[[#This Row],[Subways: Total Estimated Ridership]]/MTA_Daily_Ridership[[#This Row],[Bridges and Tunnels: Total Traffic]]</f>
        <v>3.6143060252037356</v>
      </c>
    </row>
    <row r="1633" spans="1:20" x14ac:dyDescent="0.25">
      <c r="A1633" s="1">
        <v>45449</v>
      </c>
      <c r="B1633">
        <v>3774324</v>
      </c>
      <c r="C1633">
        <v>67</v>
      </c>
      <c r="D1633">
        <v>1207899</v>
      </c>
      <c r="E1633">
        <v>56</v>
      </c>
      <c r="F1633">
        <v>245631</v>
      </c>
      <c r="G1633">
        <v>74</v>
      </c>
      <c r="H1633">
        <v>219447</v>
      </c>
      <c r="I1633">
        <v>74</v>
      </c>
      <c r="J1633">
        <v>35234</v>
      </c>
      <c r="K1633">
        <v>120</v>
      </c>
      <c r="L1633">
        <v>978812</v>
      </c>
      <c r="M1633">
        <v>100</v>
      </c>
      <c r="N1633">
        <v>7059</v>
      </c>
      <c r="O1633">
        <v>44</v>
      </c>
      <c r="P1633" t="s">
        <v>22</v>
      </c>
      <c r="Q1633" t="str">
        <f>_xlfn.IFS(OR(MTA_Daily_Ridership[[#This Row],[Day Name]]="Saturday",MTA_Daily_Ridership[[#This Row],[Day Name]]="Sunday"),"Weekend",TRUE,"Weekday")</f>
        <v>Weekday</v>
      </c>
      <c r="R163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6468406</v>
      </c>
      <c r="S1633" s="9">
        <f>(MTA_Daily_Ridership[[#This Row],[Subways: % of Comparable Pre-Pandemic Day]]-100)/100</f>
        <v>-0.33</v>
      </c>
      <c r="T1633">
        <f>MTA_Daily_Ridership[[#This Row],[Subways: Total Estimated Ridership]]/MTA_Daily_Ridership[[#This Row],[Bridges and Tunnels: Total Traffic]]</f>
        <v>3.8560254676076715</v>
      </c>
    </row>
    <row r="1634" spans="1:20" x14ac:dyDescent="0.25">
      <c r="A1634" s="1">
        <v>45450</v>
      </c>
      <c r="B1634">
        <v>3752412</v>
      </c>
      <c r="C1634">
        <v>67</v>
      </c>
      <c r="D1634">
        <v>1254339</v>
      </c>
      <c r="E1634">
        <v>58</v>
      </c>
      <c r="F1634">
        <v>252098</v>
      </c>
      <c r="G1634">
        <v>76</v>
      </c>
      <c r="H1634">
        <v>214062</v>
      </c>
      <c r="I1634">
        <v>72</v>
      </c>
      <c r="J1634">
        <v>35464</v>
      </c>
      <c r="K1634">
        <v>121</v>
      </c>
      <c r="L1634">
        <v>1035803</v>
      </c>
      <c r="M1634">
        <v>105</v>
      </c>
      <c r="N1634">
        <v>6393</v>
      </c>
      <c r="O1634">
        <v>39</v>
      </c>
      <c r="P1634" t="s">
        <v>24</v>
      </c>
      <c r="Q1634" t="str">
        <f>_xlfn.IFS(OR(MTA_Daily_Ridership[[#This Row],[Day Name]]="Saturday",MTA_Daily_Ridership[[#This Row],[Day Name]]="Sunday"),"Weekend",TRUE,"Weekday")</f>
        <v>Weekday</v>
      </c>
      <c r="R163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6550571</v>
      </c>
      <c r="S1634" s="9">
        <f>(MTA_Daily_Ridership[[#This Row],[Subways: % of Comparable Pre-Pandemic Day]]-100)/100</f>
        <v>-0.33</v>
      </c>
      <c r="T1634">
        <f>MTA_Daily_Ridership[[#This Row],[Subways: Total Estimated Ridership]]/MTA_Daily_Ridership[[#This Row],[Bridges and Tunnels: Total Traffic]]</f>
        <v>3.6227081790649378</v>
      </c>
    </row>
    <row r="1635" spans="1:20" x14ac:dyDescent="0.25">
      <c r="A1635" s="1">
        <v>45457</v>
      </c>
      <c r="B1635">
        <v>3517062</v>
      </c>
      <c r="C1635">
        <v>63</v>
      </c>
      <c r="D1635">
        <v>1212740</v>
      </c>
      <c r="E1635">
        <v>56</v>
      </c>
      <c r="F1635">
        <v>247019</v>
      </c>
      <c r="G1635">
        <v>74</v>
      </c>
      <c r="H1635">
        <v>204586</v>
      </c>
      <c r="I1635">
        <v>69</v>
      </c>
      <c r="J1635">
        <v>34757</v>
      </c>
      <c r="K1635">
        <v>119</v>
      </c>
      <c r="L1635">
        <v>1011986</v>
      </c>
      <c r="M1635">
        <v>103</v>
      </c>
      <c r="N1635">
        <v>5973</v>
      </c>
      <c r="O1635">
        <v>37</v>
      </c>
      <c r="P1635" t="s">
        <v>24</v>
      </c>
      <c r="Q1635" t="str">
        <f>_xlfn.IFS(OR(MTA_Daily_Ridership[[#This Row],[Day Name]]="Saturday",MTA_Daily_Ridership[[#This Row],[Day Name]]="Sunday"),"Weekend",TRUE,"Weekday")</f>
        <v>Weekday</v>
      </c>
      <c r="R163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6234123</v>
      </c>
      <c r="S1635" s="9">
        <f>(MTA_Daily_Ridership[[#This Row],[Subways: % of Comparable Pre-Pandemic Day]]-100)/100</f>
        <v>-0.37</v>
      </c>
      <c r="T1635">
        <f>MTA_Daily_Ridership[[#This Row],[Subways: Total Estimated Ridership]]/MTA_Daily_Ridership[[#This Row],[Bridges and Tunnels: Total Traffic]]</f>
        <v>3.4754057862460548</v>
      </c>
    </row>
    <row r="1636" spans="1:20" x14ac:dyDescent="0.25">
      <c r="A1636" s="1">
        <v>45460</v>
      </c>
      <c r="B1636">
        <v>3325104</v>
      </c>
      <c r="C1636">
        <v>59</v>
      </c>
      <c r="D1636">
        <v>1172762</v>
      </c>
      <c r="E1636">
        <v>55</v>
      </c>
      <c r="F1636">
        <v>242993</v>
      </c>
      <c r="G1636">
        <v>73</v>
      </c>
      <c r="H1636">
        <v>215241</v>
      </c>
      <c r="I1636">
        <v>73</v>
      </c>
      <c r="J1636">
        <v>31993</v>
      </c>
      <c r="K1636">
        <v>109</v>
      </c>
      <c r="L1636">
        <v>956532</v>
      </c>
      <c r="M1636">
        <v>97</v>
      </c>
      <c r="N1636">
        <v>6466</v>
      </c>
      <c r="O1636">
        <v>40</v>
      </c>
      <c r="P1636" t="s">
        <v>25</v>
      </c>
      <c r="Q1636" t="str">
        <f>_xlfn.IFS(OR(MTA_Daily_Ridership[[#This Row],[Day Name]]="Saturday",MTA_Daily_Ridership[[#This Row],[Day Name]]="Sunday"),"Weekend",TRUE,"Weekday")</f>
        <v>Weekday</v>
      </c>
      <c r="R163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5951091</v>
      </c>
      <c r="S1636" s="9">
        <f>(MTA_Daily_Ridership[[#This Row],[Subways: % of Comparable Pre-Pandemic Day]]-100)/100</f>
        <v>-0.41</v>
      </c>
      <c r="T1636">
        <f>MTA_Daily_Ridership[[#This Row],[Subways: Total Estimated Ridership]]/MTA_Daily_Ridership[[#This Row],[Bridges and Tunnels: Total Traffic]]</f>
        <v>3.4762078006799562</v>
      </c>
    </row>
    <row r="1637" spans="1:20" x14ac:dyDescent="0.25">
      <c r="A1637" s="1">
        <v>45462</v>
      </c>
      <c r="B1637">
        <v>3046320</v>
      </c>
      <c r="C1637">
        <v>54</v>
      </c>
      <c r="D1637">
        <v>1068172</v>
      </c>
      <c r="E1637">
        <v>50</v>
      </c>
      <c r="F1637">
        <v>232540</v>
      </c>
      <c r="G1637">
        <v>70</v>
      </c>
      <c r="H1637">
        <v>206582</v>
      </c>
      <c r="I1637">
        <v>70</v>
      </c>
      <c r="J1637">
        <v>26431</v>
      </c>
      <c r="K1637">
        <v>90</v>
      </c>
      <c r="L1637">
        <v>969020</v>
      </c>
      <c r="M1637">
        <v>99</v>
      </c>
      <c r="N1637">
        <v>4527</v>
      </c>
      <c r="O1637">
        <v>28</v>
      </c>
      <c r="P1637" t="s">
        <v>21</v>
      </c>
      <c r="Q1637" t="str">
        <f>_xlfn.IFS(OR(MTA_Daily_Ridership[[#This Row],[Day Name]]="Saturday",MTA_Daily_Ridership[[#This Row],[Day Name]]="Sunday"),"Weekend",TRUE,"Weekday")</f>
        <v>Weekday</v>
      </c>
      <c r="R163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5553592</v>
      </c>
      <c r="S1637" s="9">
        <f>(MTA_Daily_Ridership[[#This Row],[Subways: % of Comparable Pre-Pandemic Day]]-100)/100</f>
        <v>-0.46</v>
      </c>
      <c r="T1637">
        <f>MTA_Daily_Ridership[[#This Row],[Subways: Total Estimated Ridership]]/MTA_Daily_Ridership[[#This Row],[Bridges and Tunnels: Total Traffic]]</f>
        <v>3.1437122040824752</v>
      </c>
    </row>
    <row r="1638" spans="1:20" x14ac:dyDescent="0.25">
      <c r="A1638" s="1">
        <v>45464</v>
      </c>
      <c r="B1638">
        <v>3500365</v>
      </c>
      <c r="C1638">
        <v>62</v>
      </c>
      <c r="D1638">
        <v>1191812</v>
      </c>
      <c r="E1638">
        <v>55</v>
      </c>
      <c r="F1638">
        <v>244215</v>
      </c>
      <c r="G1638">
        <v>73</v>
      </c>
      <c r="H1638">
        <v>211543</v>
      </c>
      <c r="I1638">
        <v>72</v>
      </c>
      <c r="J1638">
        <v>34695</v>
      </c>
      <c r="K1638">
        <v>118</v>
      </c>
      <c r="L1638">
        <v>1022507</v>
      </c>
      <c r="M1638">
        <v>104</v>
      </c>
      <c r="N1638">
        <v>6166</v>
      </c>
      <c r="O1638">
        <v>38</v>
      </c>
      <c r="P1638" t="s">
        <v>24</v>
      </c>
      <c r="Q1638" t="str">
        <f>_xlfn.IFS(OR(MTA_Daily_Ridership[[#This Row],[Day Name]]="Saturday",MTA_Daily_Ridership[[#This Row],[Day Name]]="Sunday"),"Weekend",TRUE,"Weekday")</f>
        <v>Weekday</v>
      </c>
      <c r="R163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6211303</v>
      </c>
      <c r="S1638" s="9">
        <f>(MTA_Daily_Ridership[[#This Row],[Subways: % of Comparable Pre-Pandemic Day]]-100)/100</f>
        <v>-0.38</v>
      </c>
      <c r="T1638">
        <f>MTA_Daily_Ridership[[#This Row],[Subways: Total Estimated Ridership]]/MTA_Daily_Ridership[[#This Row],[Bridges and Tunnels: Total Traffic]]</f>
        <v>3.4233164173937194</v>
      </c>
    </row>
    <row r="1639" spans="1:20" x14ac:dyDescent="0.25">
      <c r="A1639" s="1">
        <v>45465</v>
      </c>
      <c r="B1639">
        <v>2385207</v>
      </c>
      <c r="C1639">
        <v>74</v>
      </c>
      <c r="D1639">
        <v>793674</v>
      </c>
      <c r="E1639">
        <v>57</v>
      </c>
      <c r="F1639">
        <v>133102</v>
      </c>
      <c r="G1639">
        <v>108</v>
      </c>
      <c r="H1639">
        <v>119962</v>
      </c>
      <c r="I1639">
        <v>76</v>
      </c>
      <c r="J1639">
        <v>21970</v>
      </c>
      <c r="K1639">
        <v>127</v>
      </c>
      <c r="L1639">
        <v>977336</v>
      </c>
      <c r="M1639">
        <v>99</v>
      </c>
      <c r="N1639">
        <v>2743</v>
      </c>
      <c r="O1639">
        <v>54</v>
      </c>
      <c r="P1639" t="s">
        <v>26</v>
      </c>
      <c r="Q1639" t="str">
        <f>_xlfn.IFS(OR(MTA_Daily_Ridership[[#This Row],[Day Name]]="Saturday",MTA_Daily_Ridership[[#This Row],[Day Name]]="Sunday"),"Weekend",TRUE,"Weekday")</f>
        <v>Weekend</v>
      </c>
      <c r="R163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4433994</v>
      </c>
      <c r="S1639" s="9">
        <f>(MTA_Daily_Ridership[[#This Row],[Subways: % of Comparable Pre-Pandemic Day]]-100)/100</f>
        <v>-0.26</v>
      </c>
      <c r="T1639">
        <f>MTA_Daily_Ridership[[#This Row],[Subways: Total Estimated Ridership]]/MTA_Daily_Ridership[[#This Row],[Bridges and Tunnels: Total Traffic]]</f>
        <v>2.4405189208214986</v>
      </c>
    </row>
    <row r="1640" spans="1:20" x14ac:dyDescent="0.25">
      <c r="A1640" s="1">
        <v>45467</v>
      </c>
      <c r="B1640">
        <v>3467845</v>
      </c>
      <c r="C1640">
        <v>62</v>
      </c>
      <c r="D1640">
        <v>1227231</v>
      </c>
      <c r="E1640">
        <v>57</v>
      </c>
      <c r="F1640">
        <v>246269</v>
      </c>
      <c r="G1640">
        <v>74</v>
      </c>
      <c r="H1640">
        <v>213904</v>
      </c>
      <c r="I1640">
        <v>72</v>
      </c>
      <c r="J1640">
        <v>33300</v>
      </c>
      <c r="K1640">
        <v>114</v>
      </c>
      <c r="L1640">
        <v>975173</v>
      </c>
      <c r="M1640">
        <v>99</v>
      </c>
      <c r="N1640">
        <v>6820</v>
      </c>
      <c r="O1640">
        <v>42</v>
      </c>
      <c r="P1640" t="s">
        <v>25</v>
      </c>
      <c r="Q1640" t="str">
        <f>_xlfn.IFS(OR(MTA_Daily_Ridership[[#This Row],[Day Name]]="Saturday",MTA_Daily_Ridership[[#This Row],[Day Name]]="Sunday"),"Weekend",TRUE,"Weekday")</f>
        <v>Weekday</v>
      </c>
      <c r="R164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6170542</v>
      </c>
      <c r="S1640" s="9">
        <f>(MTA_Daily_Ridership[[#This Row],[Subways: % of Comparable Pre-Pandemic Day]]-100)/100</f>
        <v>-0.38</v>
      </c>
      <c r="T1640">
        <f>MTA_Daily_Ridership[[#This Row],[Subways: Total Estimated Ridership]]/MTA_Daily_Ridership[[#This Row],[Bridges and Tunnels: Total Traffic]]</f>
        <v>3.556133116893105</v>
      </c>
    </row>
    <row r="1641" spans="1:20" x14ac:dyDescent="0.25">
      <c r="A1641" s="1">
        <v>45470</v>
      </c>
      <c r="B1641">
        <v>3776811</v>
      </c>
      <c r="C1641">
        <v>67</v>
      </c>
      <c r="D1641">
        <v>1214263</v>
      </c>
      <c r="E1641">
        <v>56</v>
      </c>
      <c r="F1641">
        <v>255215</v>
      </c>
      <c r="G1641">
        <v>77</v>
      </c>
      <c r="H1641">
        <v>227648</v>
      </c>
      <c r="I1641">
        <v>77</v>
      </c>
      <c r="J1641">
        <v>35155</v>
      </c>
      <c r="K1641">
        <v>120</v>
      </c>
      <c r="L1641">
        <v>1032517</v>
      </c>
      <c r="M1641">
        <v>105</v>
      </c>
      <c r="N1641">
        <v>7170</v>
      </c>
      <c r="O1641">
        <v>44</v>
      </c>
      <c r="P1641" t="s">
        <v>22</v>
      </c>
      <c r="Q1641" t="str">
        <f>_xlfn.IFS(OR(MTA_Daily_Ridership[[#This Row],[Day Name]]="Saturday",MTA_Daily_Ridership[[#This Row],[Day Name]]="Sunday"),"Weekend",TRUE,"Weekday")</f>
        <v>Weekday</v>
      </c>
      <c r="R164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6548779</v>
      </c>
      <c r="S1641" s="9">
        <f>(MTA_Daily_Ridership[[#This Row],[Subways: % of Comparable Pre-Pandemic Day]]-100)/100</f>
        <v>-0.33</v>
      </c>
      <c r="T1641">
        <f>MTA_Daily_Ridership[[#This Row],[Subways: Total Estimated Ridership]]/MTA_Daily_Ridership[[#This Row],[Bridges and Tunnels: Total Traffic]]</f>
        <v>3.6578681028980635</v>
      </c>
    </row>
    <row r="1642" spans="1:20" x14ac:dyDescent="0.25">
      <c r="A1642" s="1">
        <v>45471</v>
      </c>
      <c r="B1642">
        <v>3522732</v>
      </c>
      <c r="C1642">
        <v>63</v>
      </c>
      <c r="D1642">
        <v>1141168</v>
      </c>
      <c r="E1642">
        <v>53</v>
      </c>
      <c r="F1642">
        <v>255739</v>
      </c>
      <c r="G1642">
        <v>77</v>
      </c>
      <c r="H1642">
        <v>211914</v>
      </c>
      <c r="I1642">
        <v>72</v>
      </c>
      <c r="J1642">
        <v>34111</v>
      </c>
      <c r="K1642">
        <v>116</v>
      </c>
      <c r="L1642">
        <v>1037403</v>
      </c>
      <c r="M1642">
        <v>106</v>
      </c>
      <c r="N1642">
        <v>6305</v>
      </c>
      <c r="O1642">
        <v>39</v>
      </c>
      <c r="P1642" t="s">
        <v>24</v>
      </c>
      <c r="Q1642" t="str">
        <f>_xlfn.IFS(OR(MTA_Daily_Ridership[[#This Row],[Day Name]]="Saturday",MTA_Daily_Ridership[[#This Row],[Day Name]]="Sunday"),"Weekend",TRUE,"Weekday")</f>
        <v>Weekday</v>
      </c>
      <c r="R164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6209372</v>
      </c>
      <c r="S1642" s="9">
        <f>(MTA_Daily_Ridership[[#This Row],[Subways: % of Comparable Pre-Pandemic Day]]-100)/100</f>
        <v>-0.37</v>
      </c>
      <c r="T1642">
        <f>MTA_Daily_Ridership[[#This Row],[Subways: Total Estimated Ridership]]/MTA_Daily_Ridership[[#This Row],[Bridges and Tunnels: Total Traffic]]</f>
        <v>3.3957218168831207</v>
      </c>
    </row>
    <row r="1643" spans="1:20" x14ac:dyDescent="0.25">
      <c r="A1643" s="1">
        <v>45472</v>
      </c>
      <c r="B1643">
        <v>2454997</v>
      </c>
      <c r="C1643">
        <v>76</v>
      </c>
      <c r="D1643">
        <v>780229</v>
      </c>
      <c r="E1643">
        <v>56</v>
      </c>
      <c r="F1643">
        <v>138769</v>
      </c>
      <c r="G1643">
        <v>113</v>
      </c>
      <c r="H1643">
        <v>119738</v>
      </c>
      <c r="I1643">
        <v>75</v>
      </c>
      <c r="J1643">
        <v>21904</v>
      </c>
      <c r="K1643">
        <v>126</v>
      </c>
      <c r="L1643">
        <v>977287</v>
      </c>
      <c r="M1643">
        <v>99</v>
      </c>
      <c r="N1643">
        <v>2948</v>
      </c>
      <c r="O1643">
        <v>58</v>
      </c>
      <c r="P1643" t="s">
        <v>26</v>
      </c>
      <c r="Q1643" t="str">
        <f>_xlfn.IFS(OR(MTA_Daily_Ridership[[#This Row],[Day Name]]="Saturday",MTA_Daily_Ridership[[#This Row],[Day Name]]="Sunday"),"Weekend",TRUE,"Weekday")</f>
        <v>Weekend</v>
      </c>
      <c r="R164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4495872</v>
      </c>
      <c r="S1643" s="9">
        <f>(MTA_Daily_Ridership[[#This Row],[Subways: % of Comparable Pre-Pandemic Day]]-100)/100</f>
        <v>-0.24</v>
      </c>
      <c r="T1643">
        <f>MTA_Daily_Ridership[[#This Row],[Subways: Total Estimated Ridership]]/MTA_Daily_Ridership[[#This Row],[Bridges and Tunnels: Total Traffic]]</f>
        <v>2.5120532658267223</v>
      </c>
    </row>
    <row r="1644" spans="1:20" x14ac:dyDescent="0.25">
      <c r="A1644" s="1">
        <v>45473</v>
      </c>
      <c r="B1644">
        <v>2002269</v>
      </c>
      <c r="C1644">
        <v>76</v>
      </c>
      <c r="D1644">
        <v>583751</v>
      </c>
      <c r="E1644">
        <v>54</v>
      </c>
      <c r="F1644">
        <v>126526</v>
      </c>
      <c r="G1644">
        <v>128</v>
      </c>
      <c r="H1644">
        <v>108244</v>
      </c>
      <c r="I1644">
        <v>99</v>
      </c>
      <c r="J1644">
        <v>20851</v>
      </c>
      <c r="K1644">
        <v>115</v>
      </c>
      <c r="L1644">
        <v>885430</v>
      </c>
      <c r="M1644">
        <v>96</v>
      </c>
      <c r="N1644">
        <v>2268</v>
      </c>
      <c r="O1644">
        <v>58</v>
      </c>
      <c r="P1644" t="s">
        <v>27</v>
      </c>
      <c r="Q1644" t="str">
        <f>_xlfn.IFS(OR(MTA_Daily_Ridership[[#This Row],[Day Name]]="Saturday",MTA_Daily_Ridership[[#This Row],[Day Name]]="Sunday"),"Weekend",TRUE,"Weekday")</f>
        <v>Weekend</v>
      </c>
      <c r="R164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3729339</v>
      </c>
      <c r="S1644" s="9">
        <f>(MTA_Daily_Ridership[[#This Row],[Subways: % of Comparable Pre-Pandemic Day]]-100)/100</f>
        <v>-0.24</v>
      </c>
      <c r="T1644">
        <f>MTA_Daily_Ridership[[#This Row],[Subways: Total Estimated Ridership]]/MTA_Daily_Ridership[[#This Row],[Bridges and Tunnels: Total Traffic]]</f>
        <v>2.2613521114034989</v>
      </c>
    </row>
    <row r="1645" spans="1:20" x14ac:dyDescent="0.25">
      <c r="A1645" s="1">
        <v>45474</v>
      </c>
      <c r="B1645">
        <v>3273546</v>
      </c>
      <c r="C1645">
        <v>62</v>
      </c>
      <c r="D1645">
        <v>1156904</v>
      </c>
      <c r="E1645">
        <v>56</v>
      </c>
      <c r="F1645">
        <v>216906</v>
      </c>
      <c r="G1645">
        <v>68</v>
      </c>
      <c r="H1645">
        <v>185943</v>
      </c>
      <c r="I1645">
        <v>66</v>
      </c>
      <c r="J1645">
        <v>32979</v>
      </c>
      <c r="K1645">
        <v>116</v>
      </c>
      <c r="L1645">
        <v>954908</v>
      </c>
      <c r="M1645">
        <v>99</v>
      </c>
      <c r="N1645">
        <v>6947</v>
      </c>
      <c r="O1645">
        <v>50</v>
      </c>
      <c r="P1645" t="s">
        <v>25</v>
      </c>
      <c r="Q1645" t="str">
        <f>_xlfn.IFS(OR(MTA_Daily_Ridership[[#This Row],[Day Name]]="Saturday",MTA_Daily_Ridership[[#This Row],[Day Name]]="Sunday"),"Weekend",TRUE,"Weekday")</f>
        <v>Weekday</v>
      </c>
      <c r="R164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5828133</v>
      </c>
      <c r="S1645" s="9">
        <f>(MTA_Daily_Ridership[[#This Row],[Subways: % of Comparable Pre-Pandemic Day]]-100)/100</f>
        <v>-0.38</v>
      </c>
      <c r="T1645">
        <f>MTA_Daily_Ridership[[#This Row],[Subways: Total Estimated Ridership]]/MTA_Daily_Ridership[[#This Row],[Bridges and Tunnels: Total Traffic]]</f>
        <v>3.4281271075328723</v>
      </c>
    </row>
    <row r="1646" spans="1:20" x14ac:dyDescent="0.25">
      <c r="A1646" s="1">
        <v>45476</v>
      </c>
      <c r="B1646">
        <v>3409357</v>
      </c>
      <c r="C1646">
        <v>65</v>
      </c>
      <c r="D1646">
        <v>1198766</v>
      </c>
      <c r="E1646">
        <v>58</v>
      </c>
      <c r="F1646">
        <v>237577</v>
      </c>
      <c r="G1646">
        <v>75</v>
      </c>
      <c r="H1646">
        <v>205176</v>
      </c>
      <c r="I1646">
        <v>72</v>
      </c>
      <c r="J1646">
        <v>36949</v>
      </c>
      <c r="K1646">
        <v>130</v>
      </c>
      <c r="L1646">
        <v>1003052</v>
      </c>
      <c r="M1646">
        <v>104</v>
      </c>
      <c r="N1646">
        <v>6758</v>
      </c>
      <c r="O1646">
        <v>49</v>
      </c>
      <c r="P1646" t="s">
        <v>21</v>
      </c>
      <c r="Q1646" t="str">
        <f>_xlfn.IFS(OR(MTA_Daily_Ridership[[#This Row],[Day Name]]="Saturday",MTA_Daily_Ridership[[#This Row],[Day Name]]="Sunday"),"Weekend",TRUE,"Weekday")</f>
        <v>Weekday</v>
      </c>
      <c r="R164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6097635</v>
      </c>
      <c r="S1646" s="9">
        <f>(MTA_Daily_Ridership[[#This Row],[Subways: % of Comparable Pre-Pandemic Day]]-100)/100</f>
        <v>-0.35</v>
      </c>
      <c r="T1646">
        <f>MTA_Daily_Ridership[[#This Row],[Subways: Total Estimated Ridership]]/MTA_Daily_Ridership[[#This Row],[Bridges and Tunnels: Total Traffic]]</f>
        <v>3.3989833029593681</v>
      </c>
    </row>
    <row r="1647" spans="1:20" x14ac:dyDescent="0.25">
      <c r="A1647" s="1">
        <v>45478</v>
      </c>
      <c r="B1647">
        <v>2700734</v>
      </c>
      <c r="C1647">
        <v>51</v>
      </c>
      <c r="D1647">
        <v>1001854</v>
      </c>
      <c r="E1647">
        <v>48</v>
      </c>
      <c r="F1647">
        <v>207314</v>
      </c>
      <c r="G1647">
        <v>65</v>
      </c>
      <c r="H1647">
        <v>183222</v>
      </c>
      <c r="I1647">
        <v>65</v>
      </c>
      <c r="J1647">
        <v>28776</v>
      </c>
      <c r="K1647">
        <v>102</v>
      </c>
      <c r="L1647">
        <v>854313</v>
      </c>
      <c r="M1647">
        <v>89</v>
      </c>
      <c r="N1647">
        <v>4563</v>
      </c>
      <c r="O1647">
        <v>33</v>
      </c>
      <c r="P1647" t="s">
        <v>24</v>
      </c>
      <c r="Q1647" t="str">
        <f>_xlfn.IFS(OR(MTA_Daily_Ridership[[#This Row],[Day Name]]="Saturday",MTA_Daily_Ridership[[#This Row],[Day Name]]="Sunday"),"Weekend",TRUE,"Weekday")</f>
        <v>Weekday</v>
      </c>
      <c r="R164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4980776</v>
      </c>
      <c r="S1647" s="9">
        <f>(MTA_Daily_Ridership[[#This Row],[Subways: % of Comparable Pre-Pandemic Day]]-100)/100</f>
        <v>-0.49</v>
      </c>
      <c r="T1647">
        <f>MTA_Daily_Ridership[[#This Row],[Subways: Total Estimated Ridership]]/MTA_Daily_Ridership[[#This Row],[Bridges and Tunnels: Total Traffic]]</f>
        <v>3.1612933433062591</v>
      </c>
    </row>
    <row r="1648" spans="1:20" x14ac:dyDescent="0.25">
      <c r="A1648" s="1">
        <v>45479</v>
      </c>
      <c r="B1648">
        <v>2100877</v>
      </c>
      <c r="C1648">
        <v>74</v>
      </c>
      <c r="D1648">
        <v>758425</v>
      </c>
      <c r="E1648">
        <v>56</v>
      </c>
      <c r="F1648">
        <v>119417</v>
      </c>
      <c r="G1648">
        <v>94</v>
      </c>
      <c r="H1648">
        <v>110386</v>
      </c>
      <c r="I1648">
        <v>71</v>
      </c>
      <c r="J1648">
        <v>19730</v>
      </c>
      <c r="K1648">
        <v>124</v>
      </c>
      <c r="L1648">
        <v>857713</v>
      </c>
      <c r="M1648">
        <v>93</v>
      </c>
      <c r="N1648">
        <v>2688</v>
      </c>
      <c r="O1648">
        <v>53</v>
      </c>
      <c r="P1648" t="s">
        <v>26</v>
      </c>
      <c r="Q1648" t="str">
        <f>_xlfn.IFS(OR(MTA_Daily_Ridership[[#This Row],[Day Name]]="Saturday",MTA_Daily_Ridership[[#This Row],[Day Name]]="Sunday"),"Weekend",TRUE,"Weekday")</f>
        <v>Weekend</v>
      </c>
      <c r="R164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3969236</v>
      </c>
      <c r="S1648" s="9">
        <f>(MTA_Daily_Ridership[[#This Row],[Subways: % of Comparable Pre-Pandemic Day]]-100)/100</f>
        <v>-0.26</v>
      </c>
      <c r="T1648">
        <f>MTA_Daily_Ridership[[#This Row],[Subways: Total Estimated Ridership]]/MTA_Daily_Ridership[[#This Row],[Bridges and Tunnels: Total Traffic]]</f>
        <v>2.4493939114832117</v>
      </c>
    </row>
    <row r="1649" spans="1:20" x14ac:dyDescent="0.25">
      <c r="A1649" s="1">
        <v>45481</v>
      </c>
      <c r="B1649">
        <v>3228784</v>
      </c>
      <c r="C1649">
        <v>61</v>
      </c>
      <c r="D1649">
        <v>1176713</v>
      </c>
      <c r="E1649">
        <v>57</v>
      </c>
      <c r="F1649">
        <v>226613</v>
      </c>
      <c r="G1649">
        <v>72</v>
      </c>
      <c r="H1649">
        <v>199454</v>
      </c>
      <c r="I1649">
        <v>70</v>
      </c>
      <c r="J1649">
        <v>33105</v>
      </c>
      <c r="K1649">
        <v>117</v>
      </c>
      <c r="L1649">
        <v>945690</v>
      </c>
      <c r="M1649">
        <v>98</v>
      </c>
      <c r="N1649">
        <v>6499</v>
      </c>
      <c r="O1649">
        <v>47</v>
      </c>
      <c r="P1649" t="s">
        <v>25</v>
      </c>
      <c r="Q1649" t="str">
        <f>_xlfn.IFS(OR(MTA_Daily_Ridership[[#This Row],[Day Name]]="Saturday",MTA_Daily_Ridership[[#This Row],[Day Name]]="Sunday"),"Weekend",TRUE,"Weekday")</f>
        <v>Weekday</v>
      </c>
      <c r="R164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5816858</v>
      </c>
      <c r="S1649" s="9">
        <f>(MTA_Daily_Ridership[[#This Row],[Subways: % of Comparable Pre-Pandemic Day]]-100)/100</f>
        <v>-0.39</v>
      </c>
      <c r="T1649">
        <f>MTA_Daily_Ridership[[#This Row],[Subways: Total Estimated Ridership]]/MTA_Daily_Ridership[[#This Row],[Bridges and Tunnels: Total Traffic]]</f>
        <v>3.4142097304613563</v>
      </c>
    </row>
    <row r="1650" spans="1:20" x14ac:dyDescent="0.25">
      <c r="A1650" s="1">
        <v>45485</v>
      </c>
      <c r="B1650">
        <v>3261074</v>
      </c>
      <c r="C1650">
        <v>62</v>
      </c>
      <c r="D1650">
        <v>1120310</v>
      </c>
      <c r="E1650">
        <v>54</v>
      </c>
      <c r="F1650">
        <v>231084</v>
      </c>
      <c r="G1650">
        <v>73</v>
      </c>
      <c r="H1650">
        <v>191828</v>
      </c>
      <c r="I1650">
        <v>68</v>
      </c>
      <c r="J1650">
        <v>34090</v>
      </c>
      <c r="K1650">
        <v>120</v>
      </c>
      <c r="L1650">
        <v>979245</v>
      </c>
      <c r="M1650">
        <v>102</v>
      </c>
      <c r="N1650">
        <v>5586</v>
      </c>
      <c r="O1650">
        <v>41</v>
      </c>
      <c r="P1650" t="s">
        <v>24</v>
      </c>
      <c r="Q1650" t="str">
        <f>_xlfn.IFS(OR(MTA_Daily_Ridership[[#This Row],[Day Name]]="Saturday",MTA_Daily_Ridership[[#This Row],[Day Name]]="Sunday"),"Weekend",TRUE,"Weekday")</f>
        <v>Weekday</v>
      </c>
      <c r="R165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5823217</v>
      </c>
      <c r="S1650" s="9">
        <f>(MTA_Daily_Ridership[[#This Row],[Subways: % of Comparable Pre-Pandemic Day]]-100)/100</f>
        <v>-0.38</v>
      </c>
      <c r="T1650">
        <f>MTA_Daily_Ridership[[#This Row],[Subways: Total Estimated Ridership]]/MTA_Daily_Ridership[[#This Row],[Bridges and Tunnels: Total Traffic]]</f>
        <v>3.3301921378204637</v>
      </c>
    </row>
    <row r="1651" spans="1:20" x14ac:dyDescent="0.25">
      <c r="A1651" s="1">
        <v>45486</v>
      </c>
      <c r="B1651">
        <v>2203283</v>
      </c>
      <c r="C1651">
        <v>78</v>
      </c>
      <c r="D1651">
        <v>743154</v>
      </c>
      <c r="E1651">
        <v>55</v>
      </c>
      <c r="F1651">
        <v>123988</v>
      </c>
      <c r="G1651">
        <v>97</v>
      </c>
      <c r="H1651">
        <v>107166</v>
      </c>
      <c r="I1651">
        <v>69</v>
      </c>
      <c r="J1651">
        <v>20949</v>
      </c>
      <c r="K1651">
        <v>132</v>
      </c>
      <c r="L1651">
        <v>912958</v>
      </c>
      <c r="M1651">
        <v>99</v>
      </c>
      <c r="N1651">
        <v>2700</v>
      </c>
      <c r="O1651">
        <v>53</v>
      </c>
      <c r="P1651" t="s">
        <v>26</v>
      </c>
      <c r="Q1651" t="str">
        <f>_xlfn.IFS(OR(MTA_Daily_Ridership[[#This Row],[Day Name]]="Saturday",MTA_Daily_Ridership[[#This Row],[Day Name]]="Sunday"),"Weekend",TRUE,"Weekday")</f>
        <v>Weekend</v>
      </c>
      <c r="R165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4114198</v>
      </c>
      <c r="S1651" s="9">
        <f>(MTA_Daily_Ridership[[#This Row],[Subways: % of Comparable Pre-Pandemic Day]]-100)/100</f>
        <v>-0.22</v>
      </c>
      <c r="T1651">
        <f>MTA_Daily_Ridership[[#This Row],[Subways: Total Estimated Ridership]]/MTA_Daily_Ridership[[#This Row],[Bridges and Tunnels: Total Traffic]]</f>
        <v>2.4133454112894568</v>
      </c>
    </row>
    <row r="1652" spans="1:20" x14ac:dyDescent="0.25">
      <c r="A1652" s="1">
        <v>45487</v>
      </c>
      <c r="B1652">
        <v>1869670</v>
      </c>
      <c r="C1652">
        <v>80</v>
      </c>
      <c r="D1652">
        <v>633752</v>
      </c>
      <c r="E1652">
        <v>58</v>
      </c>
      <c r="F1652">
        <v>119283</v>
      </c>
      <c r="G1652">
        <v>114</v>
      </c>
      <c r="H1652">
        <v>97038</v>
      </c>
      <c r="I1652">
        <v>91</v>
      </c>
      <c r="J1652">
        <v>22682</v>
      </c>
      <c r="K1652">
        <v>137</v>
      </c>
      <c r="L1652">
        <v>947148</v>
      </c>
      <c r="M1652">
        <v>107</v>
      </c>
      <c r="N1652">
        <v>2160</v>
      </c>
      <c r="O1652">
        <v>60</v>
      </c>
      <c r="P1652" t="s">
        <v>27</v>
      </c>
      <c r="Q1652" t="str">
        <f>_xlfn.IFS(OR(MTA_Daily_Ridership[[#This Row],[Day Name]]="Saturday",MTA_Daily_Ridership[[#This Row],[Day Name]]="Sunday"),"Weekend",TRUE,"Weekday")</f>
        <v>Weekend</v>
      </c>
      <c r="R165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3691733</v>
      </c>
      <c r="S1652" s="9">
        <f>(MTA_Daily_Ridership[[#This Row],[Subways: % of Comparable Pre-Pandemic Day]]-100)/100</f>
        <v>-0.2</v>
      </c>
      <c r="T1652">
        <f>MTA_Daily_Ridership[[#This Row],[Subways: Total Estimated Ridership]]/MTA_Daily_Ridership[[#This Row],[Bridges and Tunnels: Total Traffic]]</f>
        <v>1.9739998395182168</v>
      </c>
    </row>
    <row r="1653" spans="1:20" x14ac:dyDescent="0.25">
      <c r="A1653" s="1">
        <v>45488</v>
      </c>
      <c r="B1653">
        <v>3259800</v>
      </c>
      <c r="C1653">
        <v>62</v>
      </c>
      <c r="D1653">
        <v>1160722</v>
      </c>
      <c r="E1653">
        <v>56</v>
      </c>
      <c r="F1653">
        <v>233209</v>
      </c>
      <c r="G1653">
        <v>74</v>
      </c>
      <c r="H1653">
        <v>202008</v>
      </c>
      <c r="I1653">
        <v>71</v>
      </c>
      <c r="J1653">
        <v>32763</v>
      </c>
      <c r="K1653">
        <v>116</v>
      </c>
      <c r="L1653">
        <v>950682</v>
      </c>
      <c r="M1653">
        <v>99</v>
      </c>
      <c r="N1653">
        <v>6398</v>
      </c>
      <c r="O1653">
        <v>46</v>
      </c>
      <c r="P1653" t="s">
        <v>25</v>
      </c>
      <c r="Q1653" t="str">
        <f>_xlfn.IFS(OR(MTA_Daily_Ridership[[#This Row],[Day Name]]="Saturday",MTA_Daily_Ridership[[#This Row],[Day Name]]="Sunday"),"Weekend",TRUE,"Weekday")</f>
        <v>Weekday</v>
      </c>
      <c r="R165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5845582</v>
      </c>
      <c r="S1653" s="9">
        <f>(MTA_Daily_Ridership[[#This Row],[Subways: % of Comparable Pre-Pandemic Day]]-100)/100</f>
        <v>-0.38</v>
      </c>
      <c r="T1653">
        <f>MTA_Daily_Ridership[[#This Row],[Subways: Total Estimated Ridership]]/MTA_Daily_Ridership[[#This Row],[Bridges and Tunnels: Total Traffic]]</f>
        <v>3.4289068268884866</v>
      </c>
    </row>
    <row r="1654" spans="1:20" x14ac:dyDescent="0.25">
      <c r="A1654" s="1">
        <v>45489</v>
      </c>
      <c r="B1654">
        <v>3594150</v>
      </c>
      <c r="C1654">
        <v>68</v>
      </c>
      <c r="D1654">
        <v>1209152</v>
      </c>
      <c r="E1654">
        <v>58</v>
      </c>
      <c r="F1654">
        <v>249559</v>
      </c>
      <c r="G1654">
        <v>79</v>
      </c>
      <c r="H1654">
        <v>220620</v>
      </c>
      <c r="I1654">
        <v>78</v>
      </c>
      <c r="J1654">
        <v>35468</v>
      </c>
      <c r="K1654">
        <v>125</v>
      </c>
      <c r="L1654">
        <v>943841</v>
      </c>
      <c r="M1654">
        <v>98</v>
      </c>
      <c r="N1654">
        <v>6828</v>
      </c>
      <c r="O1654">
        <v>50</v>
      </c>
      <c r="P1654" t="s">
        <v>23</v>
      </c>
      <c r="Q1654" t="str">
        <f>_xlfn.IFS(OR(MTA_Daily_Ridership[[#This Row],[Day Name]]="Saturday",MTA_Daily_Ridership[[#This Row],[Day Name]]="Sunday"),"Weekend",TRUE,"Weekday")</f>
        <v>Weekday</v>
      </c>
      <c r="R165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6259618</v>
      </c>
      <c r="S1654" s="9">
        <f>(MTA_Daily_Ridership[[#This Row],[Subways: % of Comparable Pre-Pandemic Day]]-100)/100</f>
        <v>-0.32</v>
      </c>
      <c r="T1654">
        <f>MTA_Daily_Ridership[[#This Row],[Subways: Total Estimated Ridership]]/MTA_Daily_Ridership[[#This Row],[Bridges and Tunnels: Total Traffic]]</f>
        <v>3.8080036785856941</v>
      </c>
    </row>
    <row r="1655" spans="1:20" x14ac:dyDescent="0.25">
      <c r="A1655" s="1">
        <v>45490</v>
      </c>
      <c r="B1655">
        <v>3651756</v>
      </c>
      <c r="C1655">
        <v>69</v>
      </c>
      <c r="D1655">
        <v>1210515</v>
      </c>
      <c r="E1655">
        <v>58</v>
      </c>
      <c r="F1655">
        <v>248424</v>
      </c>
      <c r="G1655">
        <v>78</v>
      </c>
      <c r="H1655">
        <v>214137</v>
      </c>
      <c r="I1655">
        <v>76</v>
      </c>
      <c r="J1655">
        <v>36547</v>
      </c>
      <c r="K1655">
        <v>129</v>
      </c>
      <c r="L1655">
        <v>956017</v>
      </c>
      <c r="M1655">
        <v>99</v>
      </c>
      <c r="N1655">
        <v>6845</v>
      </c>
      <c r="O1655">
        <v>50</v>
      </c>
      <c r="P1655" t="s">
        <v>21</v>
      </c>
      <c r="Q1655" t="str">
        <f>_xlfn.IFS(OR(MTA_Daily_Ridership[[#This Row],[Day Name]]="Saturday",MTA_Daily_Ridership[[#This Row],[Day Name]]="Sunday"),"Weekend",TRUE,"Weekday")</f>
        <v>Weekday</v>
      </c>
      <c r="R165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6324241</v>
      </c>
      <c r="S1655" s="9">
        <f>(MTA_Daily_Ridership[[#This Row],[Subways: % of Comparable Pre-Pandemic Day]]-100)/100</f>
        <v>-0.31</v>
      </c>
      <c r="T1655">
        <f>MTA_Daily_Ridership[[#This Row],[Subways: Total Estimated Ridership]]/MTA_Daily_Ridership[[#This Row],[Bridges and Tunnels: Total Traffic]]</f>
        <v>3.8197605272709585</v>
      </c>
    </row>
    <row r="1656" spans="1:20" x14ac:dyDescent="0.25">
      <c r="A1656" s="1">
        <v>45492</v>
      </c>
      <c r="B1656">
        <v>3372874</v>
      </c>
      <c r="C1656">
        <v>64</v>
      </c>
      <c r="D1656">
        <v>1207102</v>
      </c>
      <c r="E1656">
        <v>58</v>
      </c>
      <c r="F1656">
        <v>243438</v>
      </c>
      <c r="G1656">
        <v>77</v>
      </c>
      <c r="H1656">
        <v>206922</v>
      </c>
      <c r="I1656">
        <v>73</v>
      </c>
      <c r="J1656">
        <v>34718</v>
      </c>
      <c r="K1656">
        <v>122</v>
      </c>
      <c r="L1656">
        <v>1018050</v>
      </c>
      <c r="M1656">
        <v>106</v>
      </c>
      <c r="N1656">
        <v>6480</v>
      </c>
      <c r="O1656">
        <v>47</v>
      </c>
      <c r="P1656" t="s">
        <v>24</v>
      </c>
      <c r="Q1656" t="str">
        <f>_xlfn.IFS(OR(MTA_Daily_Ridership[[#This Row],[Day Name]]="Saturday",MTA_Daily_Ridership[[#This Row],[Day Name]]="Sunday"),"Weekend",TRUE,"Weekday")</f>
        <v>Weekday</v>
      </c>
      <c r="R165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6089584</v>
      </c>
      <c r="S1656" s="9">
        <f>(MTA_Daily_Ridership[[#This Row],[Subways: % of Comparable Pre-Pandemic Day]]-100)/100</f>
        <v>-0.36</v>
      </c>
      <c r="T1656">
        <f>MTA_Daily_Ridership[[#This Row],[Subways: Total Estimated Ridership]]/MTA_Daily_Ridership[[#This Row],[Bridges and Tunnels: Total Traffic]]</f>
        <v>3.3130730317764354</v>
      </c>
    </row>
    <row r="1657" spans="1:20" x14ac:dyDescent="0.25">
      <c r="A1657" s="1">
        <v>45495</v>
      </c>
      <c r="B1657">
        <v>3235343</v>
      </c>
      <c r="C1657">
        <v>61</v>
      </c>
      <c r="D1657">
        <v>1168226</v>
      </c>
      <c r="E1657">
        <v>56</v>
      </c>
      <c r="F1657">
        <v>231813</v>
      </c>
      <c r="G1657">
        <v>73</v>
      </c>
      <c r="H1657">
        <v>215087</v>
      </c>
      <c r="I1657">
        <v>76</v>
      </c>
      <c r="J1657">
        <v>32431</v>
      </c>
      <c r="K1657">
        <v>114</v>
      </c>
      <c r="L1657">
        <v>937858</v>
      </c>
      <c r="M1657">
        <v>98</v>
      </c>
      <c r="N1657">
        <v>6510</v>
      </c>
      <c r="O1657">
        <v>47</v>
      </c>
      <c r="P1657" t="s">
        <v>25</v>
      </c>
      <c r="Q1657" t="str">
        <f>_xlfn.IFS(OR(MTA_Daily_Ridership[[#This Row],[Day Name]]="Saturday",MTA_Daily_Ridership[[#This Row],[Day Name]]="Sunday"),"Weekend",TRUE,"Weekday")</f>
        <v>Weekday</v>
      </c>
      <c r="R165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5827268</v>
      </c>
      <c r="S1657" s="9">
        <f>(MTA_Daily_Ridership[[#This Row],[Subways: % of Comparable Pre-Pandemic Day]]-100)/100</f>
        <v>-0.39</v>
      </c>
      <c r="T1657">
        <f>MTA_Daily_Ridership[[#This Row],[Subways: Total Estimated Ridership]]/MTA_Daily_Ridership[[#This Row],[Bridges and Tunnels: Total Traffic]]</f>
        <v>3.4497152020881625</v>
      </c>
    </row>
    <row r="1658" spans="1:20" x14ac:dyDescent="0.25">
      <c r="A1658" s="1">
        <v>45496</v>
      </c>
      <c r="B1658">
        <v>3606656</v>
      </c>
      <c r="C1658">
        <v>68</v>
      </c>
      <c r="D1658">
        <v>1211237</v>
      </c>
      <c r="E1658">
        <v>58</v>
      </c>
      <c r="F1658">
        <v>247915</v>
      </c>
      <c r="G1658">
        <v>78</v>
      </c>
      <c r="H1658">
        <v>229841</v>
      </c>
      <c r="I1658">
        <v>81</v>
      </c>
      <c r="J1658">
        <v>35110</v>
      </c>
      <c r="K1658">
        <v>124</v>
      </c>
      <c r="L1658">
        <v>928295</v>
      </c>
      <c r="M1658">
        <v>97</v>
      </c>
      <c r="N1658">
        <v>7177</v>
      </c>
      <c r="O1658">
        <v>52</v>
      </c>
      <c r="P1658" t="s">
        <v>23</v>
      </c>
      <c r="Q1658" t="str">
        <f>_xlfn.IFS(OR(MTA_Daily_Ridership[[#This Row],[Day Name]]="Saturday",MTA_Daily_Ridership[[#This Row],[Day Name]]="Sunday"),"Weekend",TRUE,"Weekday")</f>
        <v>Weekday</v>
      </c>
      <c r="R165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6266231</v>
      </c>
      <c r="S1658" s="9">
        <f>(MTA_Daily_Ridership[[#This Row],[Subways: % of Comparable Pre-Pandemic Day]]-100)/100</f>
        <v>-0.32</v>
      </c>
      <c r="T1658">
        <f>MTA_Daily_Ridership[[#This Row],[Subways: Total Estimated Ridership]]/MTA_Daily_Ridership[[#This Row],[Bridges and Tunnels: Total Traffic]]</f>
        <v>3.885247685272462</v>
      </c>
    </row>
    <row r="1659" spans="1:20" x14ac:dyDescent="0.25">
      <c r="A1659" s="1">
        <v>45499</v>
      </c>
      <c r="B1659">
        <v>3288849</v>
      </c>
      <c r="C1659">
        <v>62</v>
      </c>
      <c r="D1659">
        <v>1154709</v>
      </c>
      <c r="E1659">
        <v>56</v>
      </c>
      <c r="F1659">
        <v>247475</v>
      </c>
      <c r="G1659">
        <v>78</v>
      </c>
      <c r="H1659">
        <v>201321</v>
      </c>
      <c r="I1659">
        <v>71</v>
      </c>
      <c r="J1659">
        <v>34431</v>
      </c>
      <c r="K1659">
        <v>121</v>
      </c>
      <c r="L1659">
        <v>1012046</v>
      </c>
      <c r="M1659">
        <v>105</v>
      </c>
      <c r="N1659">
        <v>5946</v>
      </c>
      <c r="O1659">
        <v>43</v>
      </c>
      <c r="P1659" t="s">
        <v>24</v>
      </c>
      <c r="Q1659" t="str">
        <f>_xlfn.IFS(OR(MTA_Daily_Ridership[[#This Row],[Day Name]]="Saturday",MTA_Daily_Ridership[[#This Row],[Day Name]]="Sunday"),"Weekend",TRUE,"Weekday")</f>
        <v>Weekday</v>
      </c>
      <c r="R165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5944777</v>
      </c>
      <c r="S1659" s="9">
        <f>(MTA_Daily_Ridership[[#This Row],[Subways: % of Comparable Pre-Pandemic Day]]-100)/100</f>
        <v>-0.38</v>
      </c>
      <c r="T1659">
        <f>MTA_Daily_Ridership[[#This Row],[Subways: Total Estimated Ridership]]/MTA_Daily_Ridership[[#This Row],[Bridges and Tunnels: Total Traffic]]</f>
        <v>3.2497030767376187</v>
      </c>
    </row>
    <row r="1660" spans="1:20" x14ac:dyDescent="0.25">
      <c r="A1660" s="1">
        <v>45502</v>
      </c>
      <c r="B1660">
        <v>3202281</v>
      </c>
      <c r="C1660">
        <v>61</v>
      </c>
      <c r="D1660">
        <v>1147023</v>
      </c>
      <c r="E1660">
        <v>55</v>
      </c>
      <c r="F1660">
        <v>233537</v>
      </c>
      <c r="G1660">
        <v>74</v>
      </c>
      <c r="H1660">
        <v>200999</v>
      </c>
      <c r="I1660">
        <v>71</v>
      </c>
      <c r="J1660">
        <v>32067</v>
      </c>
      <c r="K1660">
        <v>113</v>
      </c>
      <c r="L1660">
        <v>928486</v>
      </c>
      <c r="M1660">
        <v>97</v>
      </c>
      <c r="N1660">
        <v>6240</v>
      </c>
      <c r="O1660">
        <v>45</v>
      </c>
      <c r="P1660" t="s">
        <v>25</v>
      </c>
      <c r="Q1660" t="str">
        <f>_xlfn.IFS(OR(MTA_Daily_Ridership[[#This Row],[Day Name]]="Saturday",MTA_Daily_Ridership[[#This Row],[Day Name]]="Sunday"),"Weekend",TRUE,"Weekday")</f>
        <v>Weekday</v>
      </c>
      <c r="R166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5750633</v>
      </c>
      <c r="S1660" s="9">
        <f>(MTA_Daily_Ridership[[#This Row],[Subways: % of Comparable Pre-Pandemic Day]]-100)/100</f>
        <v>-0.39</v>
      </c>
      <c r="T1660">
        <f>MTA_Daily_Ridership[[#This Row],[Subways: Total Estimated Ridership]]/MTA_Daily_Ridership[[#This Row],[Bridges and Tunnels: Total Traffic]]</f>
        <v>3.4489276090323386</v>
      </c>
    </row>
    <row r="1661" spans="1:20" x14ac:dyDescent="0.25">
      <c r="A1661" s="1">
        <v>45506</v>
      </c>
      <c r="B1661">
        <v>3153955</v>
      </c>
      <c r="C1661">
        <v>61</v>
      </c>
      <c r="D1661">
        <v>1111340</v>
      </c>
      <c r="E1661">
        <v>55</v>
      </c>
      <c r="F1661">
        <v>215453</v>
      </c>
      <c r="G1661">
        <v>69</v>
      </c>
      <c r="H1661">
        <v>181008</v>
      </c>
      <c r="I1661">
        <v>66</v>
      </c>
      <c r="J1661">
        <v>34487</v>
      </c>
      <c r="K1661">
        <v>123</v>
      </c>
      <c r="L1661">
        <v>987721</v>
      </c>
      <c r="M1661">
        <v>102</v>
      </c>
      <c r="N1661">
        <v>5784</v>
      </c>
      <c r="O1661">
        <v>43</v>
      </c>
      <c r="P1661" t="s">
        <v>24</v>
      </c>
      <c r="Q1661" t="str">
        <f>_xlfn.IFS(OR(MTA_Daily_Ridership[[#This Row],[Day Name]]="Saturday",MTA_Daily_Ridership[[#This Row],[Day Name]]="Sunday"),"Weekend",TRUE,"Weekday")</f>
        <v>Weekday</v>
      </c>
      <c r="R166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5689748</v>
      </c>
      <c r="S1661" s="9">
        <f>(MTA_Daily_Ridership[[#This Row],[Subways: % of Comparable Pre-Pandemic Day]]-100)/100</f>
        <v>-0.39</v>
      </c>
      <c r="T1661">
        <f>MTA_Daily_Ridership[[#This Row],[Subways: Total Estimated Ridership]]/MTA_Daily_Ridership[[#This Row],[Bridges and Tunnels: Total Traffic]]</f>
        <v>3.1931638590249678</v>
      </c>
    </row>
    <row r="1662" spans="1:20" x14ac:dyDescent="0.25">
      <c r="A1662" s="1">
        <v>45507</v>
      </c>
      <c r="B1662">
        <v>2200373</v>
      </c>
      <c r="C1662">
        <v>75</v>
      </c>
      <c r="D1662">
        <v>741482</v>
      </c>
      <c r="E1662">
        <v>54</v>
      </c>
      <c r="F1662">
        <v>123922</v>
      </c>
      <c r="G1662">
        <v>93</v>
      </c>
      <c r="H1662">
        <v>109769</v>
      </c>
      <c r="I1662">
        <v>72</v>
      </c>
      <c r="J1662">
        <v>22133</v>
      </c>
      <c r="K1662">
        <v>133</v>
      </c>
      <c r="L1662">
        <v>938339</v>
      </c>
      <c r="M1662">
        <v>98</v>
      </c>
      <c r="N1662">
        <v>2852</v>
      </c>
      <c r="O1662">
        <v>61</v>
      </c>
      <c r="P1662" t="s">
        <v>26</v>
      </c>
      <c r="Q1662" t="str">
        <f>_xlfn.IFS(OR(MTA_Daily_Ridership[[#This Row],[Day Name]]="Saturday",MTA_Daily_Ridership[[#This Row],[Day Name]]="Sunday"),"Weekend",TRUE,"Weekday")</f>
        <v>Weekend</v>
      </c>
      <c r="R166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4138870</v>
      </c>
      <c r="S1662" s="9">
        <f>(MTA_Daily_Ridership[[#This Row],[Subways: % of Comparable Pre-Pandemic Day]]-100)/100</f>
        <v>-0.25</v>
      </c>
      <c r="T1662">
        <f>MTA_Daily_Ridership[[#This Row],[Subways: Total Estimated Ridership]]/MTA_Daily_Ridership[[#This Row],[Bridges and Tunnels: Total Traffic]]</f>
        <v>2.344965945143493</v>
      </c>
    </row>
    <row r="1663" spans="1:20" x14ac:dyDescent="0.25">
      <c r="A1663" s="1">
        <v>45508</v>
      </c>
      <c r="B1663">
        <v>1752861</v>
      </c>
      <c r="C1663">
        <v>74</v>
      </c>
      <c r="D1663">
        <v>588249</v>
      </c>
      <c r="E1663">
        <v>53</v>
      </c>
      <c r="F1663">
        <v>108959</v>
      </c>
      <c r="G1663">
        <v>105</v>
      </c>
      <c r="H1663">
        <v>92383</v>
      </c>
      <c r="I1663">
        <v>89</v>
      </c>
      <c r="J1663">
        <v>22186</v>
      </c>
      <c r="K1663">
        <v>123</v>
      </c>
      <c r="L1663">
        <v>885224</v>
      </c>
      <c r="M1663">
        <v>96</v>
      </c>
      <c r="N1663">
        <v>2099</v>
      </c>
      <c r="O1663">
        <v>58</v>
      </c>
      <c r="P1663" t="s">
        <v>27</v>
      </c>
      <c r="Q1663" t="str">
        <f>_xlfn.IFS(OR(MTA_Daily_Ridership[[#This Row],[Day Name]]="Saturday",MTA_Daily_Ridership[[#This Row],[Day Name]]="Sunday"),"Weekend",TRUE,"Weekday")</f>
        <v>Weekend</v>
      </c>
      <c r="R166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3451961</v>
      </c>
      <c r="S1663" s="9">
        <f>(MTA_Daily_Ridership[[#This Row],[Subways: % of Comparable Pre-Pandemic Day]]-100)/100</f>
        <v>-0.26</v>
      </c>
      <c r="T1663">
        <f>MTA_Daily_Ridership[[#This Row],[Subways: Total Estimated Ridership]]/MTA_Daily_Ridership[[#This Row],[Bridges and Tunnels: Total Traffic]]</f>
        <v>1.9801327121722863</v>
      </c>
    </row>
    <row r="1664" spans="1:20" x14ac:dyDescent="0.25">
      <c r="A1664" s="1">
        <v>45509</v>
      </c>
      <c r="B1664">
        <v>3222601</v>
      </c>
      <c r="C1664">
        <v>63</v>
      </c>
      <c r="D1664">
        <v>1154644</v>
      </c>
      <c r="E1664">
        <v>57</v>
      </c>
      <c r="F1664">
        <v>234345</v>
      </c>
      <c r="G1664">
        <v>75</v>
      </c>
      <c r="H1664">
        <v>192078</v>
      </c>
      <c r="I1664">
        <v>70</v>
      </c>
      <c r="J1664">
        <v>33112</v>
      </c>
      <c r="K1664">
        <v>119</v>
      </c>
      <c r="L1664">
        <v>955722</v>
      </c>
      <c r="M1664">
        <v>98</v>
      </c>
      <c r="N1664">
        <v>6375</v>
      </c>
      <c r="O1664">
        <v>48</v>
      </c>
      <c r="P1664" t="s">
        <v>25</v>
      </c>
      <c r="Q1664" t="str">
        <f>_xlfn.IFS(OR(MTA_Daily_Ridership[[#This Row],[Day Name]]="Saturday",MTA_Daily_Ridership[[#This Row],[Day Name]]="Sunday"),"Weekend",TRUE,"Weekday")</f>
        <v>Weekday</v>
      </c>
      <c r="R166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5798877</v>
      </c>
      <c r="S1664" s="9">
        <f>(MTA_Daily_Ridership[[#This Row],[Subways: % of Comparable Pre-Pandemic Day]]-100)/100</f>
        <v>-0.37</v>
      </c>
      <c r="T1664">
        <f>MTA_Daily_Ridership[[#This Row],[Subways: Total Estimated Ridership]]/MTA_Daily_Ridership[[#This Row],[Bridges and Tunnels: Total Traffic]]</f>
        <v>3.3719020803120574</v>
      </c>
    </row>
    <row r="1665" spans="1:20" x14ac:dyDescent="0.25">
      <c r="A1665" s="1">
        <v>45510</v>
      </c>
      <c r="B1665">
        <v>3462581</v>
      </c>
      <c r="C1665">
        <v>67</v>
      </c>
      <c r="D1665">
        <v>1130325</v>
      </c>
      <c r="E1665">
        <v>56</v>
      </c>
      <c r="F1665">
        <v>234650</v>
      </c>
      <c r="G1665">
        <v>75</v>
      </c>
      <c r="H1665">
        <v>207212</v>
      </c>
      <c r="I1665">
        <v>76</v>
      </c>
      <c r="J1665">
        <v>35331</v>
      </c>
      <c r="K1665">
        <v>126</v>
      </c>
      <c r="L1665">
        <v>898384</v>
      </c>
      <c r="M1665">
        <v>92</v>
      </c>
      <c r="N1665">
        <v>6974</v>
      </c>
      <c r="O1665">
        <v>52</v>
      </c>
      <c r="P1665" t="s">
        <v>23</v>
      </c>
      <c r="Q1665" t="str">
        <f>_xlfn.IFS(OR(MTA_Daily_Ridership[[#This Row],[Day Name]]="Saturday",MTA_Daily_Ridership[[#This Row],[Day Name]]="Sunday"),"Weekend",TRUE,"Weekday")</f>
        <v>Weekday</v>
      </c>
      <c r="R166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5975457</v>
      </c>
      <c r="S1665" s="9">
        <f>(MTA_Daily_Ridership[[#This Row],[Subways: % of Comparable Pre-Pandemic Day]]-100)/100</f>
        <v>-0.33</v>
      </c>
      <c r="T1665">
        <f>MTA_Daily_Ridership[[#This Row],[Subways: Total Estimated Ridership]]/MTA_Daily_Ridership[[#This Row],[Bridges and Tunnels: Total Traffic]]</f>
        <v>3.8542327111791841</v>
      </c>
    </row>
    <row r="1666" spans="1:20" x14ac:dyDescent="0.25">
      <c r="A1666" s="1">
        <v>45511</v>
      </c>
      <c r="B1666">
        <v>3511253</v>
      </c>
      <c r="C1666">
        <v>68</v>
      </c>
      <c r="D1666">
        <v>1117450</v>
      </c>
      <c r="E1666">
        <v>55</v>
      </c>
      <c r="F1666">
        <v>239223</v>
      </c>
      <c r="G1666">
        <v>76</v>
      </c>
      <c r="H1666">
        <v>202867</v>
      </c>
      <c r="I1666">
        <v>74</v>
      </c>
      <c r="J1666">
        <v>36667</v>
      </c>
      <c r="K1666">
        <v>131</v>
      </c>
      <c r="L1666">
        <v>920296</v>
      </c>
      <c r="M1666">
        <v>95</v>
      </c>
      <c r="N1666">
        <v>6593</v>
      </c>
      <c r="O1666">
        <v>49</v>
      </c>
      <c r="P1666" t="s">
        <v>21</v>
      </c>
      <c r="Q1666" t="str">
        <f>_xlfn.IFS(OR(MTA_Daily_Ridership[[#This Row],[Day Name]]="Saturday",MTA_Daily_Ridership[[#This Row],[Day Name]]="Sunday"),"Weekend",TRUE,"Weekday")</f>
        <v>Weekday</v>
      </c>
      <c r="R166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6034349</v>
      </c>
      <c r="S1666" s="9">
        <f>(MTA_Daily_Ridership[[#This Row],[Subways: % of Comparable Pre-Pandemic Day]]-100)/100</f>
        <v>-0.32</v>
      </c>
      <c r="T1666">
        <f>MTA_Daily_Ridership[[#This Row],[Subways: Total Estimated Ridership]]/MTA_Daily_Ridership[[#This Row],[Bridges and Tunnels: Total Traffic]]</f>
        <v>3.8153517998556987</v>
      </c>
    </row>
    <row r="1667" spans="1:20" x14ac:dyDescent="0.25">
      <c r="A1667" s="1">
        <v>45512</v>
      </c>
      <c r="B1667">
        <v>3490217</v>
      </c>
      <c r="C1667">
        <v>68</v>
      </c>
      <c r="D1667">
        <v>1108956</v>
      </c>
      <c r="E1667">
        <v>55</v>
      </c>
      <c r="F1667">
        <v>230083</v>
      </c>
      <c r="G1667">
        <v>74</v>
      </c>
      <c r="H1667">
        <v>196259</v>
      </c>
      <c r="I1667">
        <v>72</v>
      </c>
      <c r="J1667">
        <v>35509</v>
      </c>
      <c r="K1667">
        <v>127</v>
      </c>
      <c r="L1667">
        <v>940729</v>
      </c>
      <c r="M1667">
        <v>97</v>
      </c>
      <c r="N1667">
        <v>6466</v>
      </c>
      <c r="O1667">
        <v>48</v>
      </c>
      <c r="P1667" t="s">
        <v>22</v>
      </c>
      <c r="Q1667" t="str">
        <f>_xlfn.IFS(OR(MTA_Daily_Ridership[[#This Row],[Day Name]]="Saturday",MTA_Daily_Ridership[[#This Row],[Day Name]]="Sunday"),"Weekend",TRUE,"Weekday")</f>
        <v>Weekday</v>
      </c>
      <c r="R166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6008219</v>
      </c>
      <c r="S1667" s="9">
        <f>(MTA_Daily_Ridership[[#This Row],[Subways: % of Comparable Pre-Pandemic Day]]-100)/100</f>
        <v>-0.32</v>
      </c>
      <c r="T1667">
        <f>MTA_Daily_Ridership[[#This Row],[Subways: Total Estimated Ridership]]/MTA_Daily_Ridership[[#This Row],[Bridges and Tunnels: Total Traffic]]</f>
        <v>3.7101194924361853</v>
      </c>
    </row>
    <row r="1668" spans="1:20" x14ac:dyDescent="0.25">
      <c r="A1668" s="1">
        <v>45513</v>
      </c>
      <c r="B1668">
        <v>3041276</v>
      </c>
      <c r="C1668">
        <v>59</v>
      </c>
      <c r="D1668">
        <v>1039488</v>
      </c>
      <c r="E1668">
        <v>52</v>
      </c>
      <c r="F1668">
        <v>215973</v>
      </c>
      <c r="G1668">
        <v>69</v>
      </c>
      <c r="H1668">
        <v>170622</v>
      </c>
      <c r="I1668">
        <v>63</v>
      </c>
      <c r="J1668">
        <v>32193</v>
      </c>
      <c r="K1668">
        <v>115</v>
      </c>
      <c r="L1668">
        <v>907512</v>
      </c>
      <c r="M1668">
        <v>93</v>
      </c>
      <c r="N1668">
        <v>5202</v>
      </c>
      <c r="O1668">
        <v>39</v>
      </c>
      <c r="P1668" t="s">
        <v>24</v>
      </c>
      <c r="Q1668" t="str">
        <f>_xlfn.IFS(OR(MTA_Daily_Ridership[[#This Row],[Day Name]]="Saturday",MTA_Daily_Ridership[[#This Row],[Day Name]]="Sunday"),"Weekend",TRUE,"Weekday")</f>
        <v>Weekday</v>
      </c>
      <c r="R166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5412266</v>
      </c>
      <c r="S1668" s="9">
        <f>(MTA_Daily_Ridership[[#This Row],[Subways: % of Comparable Pre-Pandemic Day]]-100)/100</f>
        <v>-0.41</v>
      </c>
      <c r="T1668">
        <f>MTA_Daily_Ridership[[#This Row],[Subways: Total Estimated Ridership]]/MTA_Daily_Ridership[[#This Row],[Bridges and Tunnels: Total Traffic]]</f>
        <v>3.351224005853366</v>
      </c>
    </row>
    <row r="1669" spans="1:20" x14ac:dyDescent="0.25">
      <c r="A1669" s="1">
        <v>45514</v>
      </c>
      <c r="B1669">
        <v>2356405</v>
      </c>
      <c r="C1669">
        <v>80</v>
      </c>
      <c r="D1669">
        <v>777613</v>
      </c>
      <c r="E1669">
        <v>57</v>
      </c>
      <c r="F1669">
        <v>133623</v>
      </c>
      <c r="G1669">
        <v>100</v>
      </c>
      <c r="H1669">
        <v>119101</v>
      </c>
      <c r="I1669">
        <v>79</v>
      </c>
      <c r="J1669">
        <v>22199</v>
      </c>
      <c r="K1669">
        <v>133</v>
      </c>
      <c r="L1669">
        <v>949079</v>
      </c>
      <c r="M1669">
        <v>99</v>
      </c>
      <c r="N1669">
        <v>3156</v>
      </c>
      <c r="O1669">
        <v>67</v>
      </c>
      <c r="P1669" t="s">
        <v>26</v>
      </c>
      <c r="Q1669" t="str">
        <f>_xlfn.IFS(OR(MTA_Daily_Ridership[[#This Row],[Day Name]]="Saturday",MTA_Daily_Ridership[[#This Row],[Day Name]]="Sunday"),"Weekend",TRUE,"Weekday")</f>
        <v>Weekend</v>
      </c>
      <c r="R166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4361176</v>
      </c>
      <c r="S1669" s="9">
        <f>(MTA_Daily_Ridership[[#This Row],[Subways: % of Comparable Pre-Pandemic Day]]-100)/100</f>
        <v>-0.2</v>
      </c>
      <c r="T1669">
        <f>MTA_Daily_Ridership[[#This Row],[Subways: Total Estimated Ridership]]/MTA_Daily_Ridership[[#This Row],[Bridges and Tunnels: Total Traffic]]</f>
        <v>2.4828333573917449</v>
      </c>
    </row>
    <row r="1670" spans="1:20" x14ac:dyDescent="0.25">
      <c r="A1670" s="1">
        <v>45515</v>
      </c>
      <c r="B1670">
        <v>1918748</v>
      </c>
      <c r="C1670">
        <v>81</v>
      </c>
      <c r="D1670">
        <v>614435</v>
      </c>
      <c r="E1670">
        <v>56</v>
      </c>
      <c r="F1670">
        <v>121004</v>
      </c>
      <c r="G1670">
        <v>116</v>
      </c>
      <c r="H1670">
        <v>103975</v>
      </c>
      <c r="I1670">
        <v>100</v>
      </c>
      <c r="J1670">
        <v>22996</v>
      </c>
      <c r="K1670">
        <v>128</v>
      </c>
      <c r="L1670">
        <v>925152</v>
      </c>
      <c r="M1670">
        <v>101</v>
      </c>
      <c r="N1670">
        <v>2552</v>
      </c>
      <c r="O1670">
        <v>71</v>
      </c>
      <c r="P1670" t="s">
        <v>27</v>
      </c>
      <c r="Q1670" t="str">
        <f>_xlfn.IFS(OR(MTA_Daily_Ridership[[#This Row],[Day Name]]="Saturday",MTA_Daily_Ridership[[#This Row],[Day Name]]="Sunday"),"Weekend",TRUE,"Weekday")</f>
        <v>Weekend</v>
      </c>
      <c r="R167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3708862</v>
      </c>
      <c r="S1670" s="9">
        <f>(MTA_Daily_Ridership[[#This Row],[Subways: % of Comparable Pre-Pandemic Day]]-100)/100</f>
        <v>-0.19</v>
      </c>
      <c r="T1670">
        <f>MTA_Daily_Ridership[[#This Row],[Subways: Total Estimated Ridership]]/MTA_Daily_Ridership[[#This Row],[Bridges and Tunnels: Total Traffic]]</f>
        <v>2.0739813565770815</v>
      </c>
    </row>
    <row r="1671" spans="1:20" x14ac:dyDescent="0.25">
      <c r="A1671" s="1">
        <v>45516</v>
      </c>
      <c r="B1671">
        <v>3169180</v>
      </c>
      <c r="C1671">
        <v>62</v>
      </c>
      <c r="D1671">
        <v>1106072</v>
      </c>
      <c r="E1671">
        <v>55</v>
      </c>
      <c r="F1671">
        <v>231099</v>
      </c>
      <c r="G1671">
        <v>74</v>
      </c>
      <c r="H1671">
        <v>191415</v>
      </c>
      <c r="I1671">
        <v>70</v>
      </c>
      <c r="J1671">
        <v>33127</v>
      </c>
      <c r="K1671">
        <v>119</v>
      </c>
      <c r="L1671">
        <v>925367</v>
      </c>
      <c r="M1671">
        <v>95</v>
      </c>
      <c r="N1671">
        <v>6337</v>
      </c>
      <c r="O1671">
        <v>47</v>
      </c>
      <c r="P1671" t="s">
        <v>25</v>
      </c>
      <c r="Q1671" t="str">
        <f>_xlfn.IFS(OR(MTA_Daily_Ridership[[#This Row],[Day Name]]="Saturday",MTA_Daily_Ridership[[#This Row],[Day Name]]="Sunday"),"Weekend",TRUE,"Weekday")</f>
        <v>Weekday</v>
      </c>
      <c r="R167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5662597</v>
      </c>
      <c r="S1671" s="9">
        <f>(MTA_Daily_Ridership[[#This Row],[Subways: % of Comparable Pre-Pandemic Day]]-100)/100</f>
        <v>-0.38</v>
      </c>
      <c r="T1671">
        <f>MTA_Daily_Ridership[[#This Row],[Subways: Total Estimated Ridership]]/MTA_Daily_Ridership[[#This Row],[Bridges and Tunnels: Total Traffic]]</f>
        <v>3.4247817352466643</v>
      </c>
    </row>
    <row r="1672" spans="1:20" x14ac:dyDescent="0.25">
      <c r="A1672" s="1">
        <v>45517</v>
      </c>
      <c r="B1672">
        <v>3491612</v>
      </c>
      <c r="C1672">
        <v>68</v>
      </c>
      <c r="D1672">
        <v>1158412</v>
      </c>
      <c r="E1672">
        <v>57</v>
      </c>
      <c r="F1672">
        <v>242459</v>
      </c>
      <c r="G1672">
        <v>78</v>
      </c>
      <c r="H1672">
        <v>205674</v>
      </c>
      <c r="I1672">
        <v>75</v>
      </c>
      <c r="J1672">
        <v>35503</v>
      </c>
      <c r="K1672">
        <v>127</v>
      </c>
      <c r="L1672">
        <v>907386</v>
      </c>
      <c r="M1672">
        <v>93</v>
      </c>
      <c r="N1672">
        <v>7002</v>
      </c>
      <c r="O1672">
        <v>52</v>
      </c>
      <c r="P1672" t="s">
        <v>23</v>
      </c>
      <c r="Q1672" t="str">
        <f>_xlfn.IFS(OR(MTA_Daily_Ridership[[#This Row],[Day Name]]="Saturday",MTA_Daily_Ridership[[#This Row],[Day Name]]="Sunday"),"Weekend",TRUE,"Weekday")</f>
        <v>Weekday</v>
      </c>
      <c r="R167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6048048</v>
      </c>
      <c r="S1672" s="9">
        <f>(MTA_Daily_Ridership[[#This Row],[Subways: % of Comparable Pre-Pandemic Day]]-100)/100</f>
        <v>-0.32</v>
      </c>
      <c r="T1672">
        <f>MTA_Daily_Ridership[[#This Row],[Subways: Total Estimated Ridership]]/MTA_Daily_Ridership[[#This Row],[Bridges and Tunnels: Total Traffic]]</f>
        <v>3.8479897199207396</v>
      </c>
    </row>
    <row r="1673" spans="1:20" x14ac:dyDescent="0.25">
      <c r="A1673" s="1">
        <v>45520</v>
      </c>
      <c r="B1673">
        <v>3198733</v>
      </c>
      <c r="C1673">
        <v>62</v>
      </c>
      <c r="D1673">
        <v>1123673</v>
      </c>
      <c r="E1673">
        <v>56</v>
      </c>
      <c r="F1673">
        <v>235035</v>
      </c>
      <c r="G1673">
        <v>75</v>
      </c>
      <c r="H1673">
        <v>185953</v>
      </c>
      <c r="I1673">
        <v>68</v>
      </c>
      <c r="J1673">
        <v>34676</v>
      </c>
      <c r="K1673">
        <v>124</v>
      </c>
      <c r="L1673">
        <v>1004704</v>
      </c>
      <c r="M1673">
        <v>103</v>
      </c>
      <c r="N1673">
        <v>5596</v>
      </c>
      <c r="O1673">
        <v>42</v>
      </c>
      <c r="P1673" t="s">
        <v>24</v>
      </c>
      <c r="Q1673" t="str">
        <f>_xlfn.IFS(OR(MTA_Daily_Ridership[[#This Row],[Day Name]]="Saturday",MTA_Daily_Ridership[[#This Row],[Day Name]]="Sunday"),"Weekend",TRUE,"Weekday")</f>
        <v>Weekday</v>
      </c>
      <c r="R167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5788370</v>
      </c>
      <c r="S1673" s="9">
        <f>(MTA_Daily_Ridership[[#This Row],[Subways: % of Comparable Pre-Pandemic Day]]-100)/100</f>
        <v>-0.38</v>
      </c>
      <c r="T1673">
        <f>MTA_Daily_Ridership[[#This Row],[Subways: Total Estimated Ridership]]/MTA_Daily_Ridership[[#This Row],[Bridges and Tunnels: Total Traffic]]</f>
        <v>3.1837566089116796</v>
      </c>
    </row>
    <row r="1674" spans="1:20" x14ac:dyDescent="0.25">
      <c r="A1674" s="1">
        <v>45521</v>
      </c>
      <c r="B1674">
        <v>2256233</v>
      </c>
      <c r="C1674">
        <v>77</v>
      </c>
      <c r="D1674">
        <v>767022</v>
      </c>
      <c r="E1674">
        <v>56</v>
      </c>
      <c r="F1674">
        <v>135948</v>
      </c>
      <c r="G1674">
        <v>102</v>
      </c>
      <c r="H1674">
        <v>112928</v>
      </c>
      <c r="I1674">
        <v>74</v>
      </c>
      <c r="J1674">
        <v>22797</v>
      </c>
      <c r="K1674">
        <v>137</v>
      </c>
      <c r="L1674">
        <v>954849</v>
      </c>
      <c r="M1674">
        <v>100</v>
      </c>
      <c r="N1674">
        <v>2880</v>
      </c>
      <c r="O1674">
        <v>61</v>
      </c>
      <c r="P1674" t="s">
        <v>26</v>
      </c>
      <c r="Q1674" t="str">
        <f>_xlfn.IFS(OR(MTA_Daily_Ridership[[#This Row],[Day Name]]="Saturday",MTA_Daily_Ridership[[#This Row],[Day Name]]="Sunday"),"Weekend",TRUE,"Weekday")</f>
        <v>Weekend</v>
      </c>
      <c r="R167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4252657</v>
      </c>
      <c r="S1674" s="9">
        <f>(MTA_Daily_Ridership[[#This Row],[Subways: % of Comparable Pre-Pandemic Day]]-100)/100</f>
        <v>-0.23</v>
      </c>
      <c r="T1674">
        <f>MTA_Daily_Ridership[[#This Row],[Subways: Total Estimated Ridership]]/MTA_Daily_Ridership[[#This Row],[Bridges and Tunnels: Total Traffic]]</f>
        <v>2.362921257706716</v>
      </c>
    </row>
    <row r="1675" spans="1:20" x14ac:dyDescent="0.25">
      <c r="A1675" s="1">
        <v>45522</v>
      </c>
      <c r="B1675">
        <v>1713050</v>
      </c>
      <c r="C1675">
        <v>72</v>
      </c>
      <c r="D1675">
        <v>578595</v>
      </c>
      <c r="E1675">
        <v>52</v>
      </c>
      <c r="F1675">
        <v>106004</v>
      </c>
      <c r="G1675">
        <v>102</v>
      </c>
      <c r="H1675">
        <v>82177</v>
      </c>
      <c r="I1675">
        <v>79</v>
      </c>
      <c r="J1675">
        <v>20897</v>
      </c>
      <c r="K1675">
        <v>116</v>
      </c>
      <c r="L1675">
        <v>853807</v>
      </c>
      <c r="M1675">
        <v>93</v>
      </c>
      <c r="N1675">
        <v>1953</v>
      </c>
      <c r="O1675">
        <v>54</v>
      </c>
      <c r="P1675" t="s">
        <v>27</v>
      </c>
      <c r="Q1675" t="str">
        <f>_xlfn.IFS(OR(MTA_Daily_Ridership[[#This Row],[Day Name]]="Saturday",MTA_Daily_Ridership[[#This Row],[Day Name]]="Sunday"),"Weekend",TRUE,"Weekday")</f>
        <v>Weekend</v>
      </c>
      <c r="R167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3356483</v>
      </c>
      <c r="S1675" s="9">
        <f>(MTA_Daily_Ridership[[#This Row],[Subways: % of Comparable Pre-Pandemic Day]]-100)/100</f>
        <v>-0.28000000000000003</v>
      </c>
      <c r="T1675">
        <f>MTA_Daily_Ridership[[#This Row],[Subways: Total Estimated Ridership]]/MTA_Daily_Ridership[[#This Row],[Bridges and Tunnels: Total Traffic]]</f>
        <v>2.0063667784405608</v>
      </c>
    </row>
    <row r="1676" spans="1:20" x14ac:dyDescent="0.25">
      <c r="A1676" s="1">
        <v>45523</v>
      </c>
      <c r="B1676">
        <v>3076559</v>
      </c>
      <c r="C1676">
        <v>60</v>
      </c>
      <c r="D1676">
        <v>1090594</v>
      </c>
      <c r="E1676">
        <v>54</v>
      </c>
      <c r="F1676">
        <v>224656</v>
      </c>
      <c r="G1676">
        <v>72</v>
      </c>
      <c r="H1676">
        <v>183503</v>
      </c>
      <c r="I1676">
        <v>67</v>
      </c>
      <c r="J1676">
        <v>31668</v>
      </c>
      <c r="K1676">
        <v>113</v>
      </c>
      <c r="L1676">
        <v>931369</v>
      </c>
      <c r="M1676">
        <v>96</v>
      </c>
      <c r="N1676">
        <v>5870</v>
      </c>
      <c r="O1676">
        <v>44</v>
      </c>
      <c r="P1676" t="s">
        <v>25</v>
      </c>
      <c r="Q1676" t="str">
        <f>_xlfn.IFS(OR(MTA_Daily_Ridership[[#This Row],[Day Name]]="Saturday",MTA_Daily_Ridership[[#This Row],[Day Name]]="Sunday"),"Weekend",TRUE,"Weekday")</f>
        <v>Weekday</v>
      </c>
      <c r="R167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5544219</v>
      </c>
      <c r="S1676" s="9">
        <f>(MTA_Daily_Ridership[[#This Row],[Subways: % of Comparable Pre-Pandemic Day]]-100)/100</f>
        <v>-0.4</v>
      </c>
      <c r="T1676">
        <f>MTA_Daily_Ridership[[#This Row],[Subways: Total Estimated Ridership]]/MTA_Daily_Ridership[[#This Row],[Bridges and Tunnels: Total Traffic]]</f>
        <v>3.3032654082323978</v>
      </c>
    </row>
    <row r="1677" spans="1:20" x14ac:dyDescent="0.25">
      <c r="A1677" s="1">
        <v>45524</v>
      </c>
      <c r="B1677">
        <v>3475888</v>
      </c>
      <c r="C1677">
        <v>68</v>
      </c>
      <c r="D1677">
        <v>1164259</v>
      </c>
      <c r="E1677">
        <v>58</v>
      </c>
      <c r="F1677">
        <v>250304</v>
      </c>
      <c r="G1677">
        <v>80</v>
      </c>
      <c r="H1677">
        <v>211051</v>
      </c>
      <c r="I1677">
        <v>77</v>
      </c>
      <c r="J1677">
        <v>34985</v>
      </c>
      <c r="K1677">
        <v>125</v>
      </c>
      <c r="L1677">
        <v>952393</v>
      </c>
      <c r="M1677">
        <v>98</v>
      </c>
      <c r="N1677">
        <v>6877</v>
      </c>
      <c r="O1677">
        <v>51</v>
      </c>
      <c r="P1677" t="s">
        <v>23</v>
      </c>
      <c r="Q1677" t="str">
        <f>_xlfn.IFS(OR(MTA_Daily_Ridership[[#This Row],[Day Name]]="Saturday",MTA_Daily_Ridership[[#This Row],[Day Name]]="Sunday"),"Weekend",TRUE,"Weekday")</f>
        <v>Weekday</v>
      </c>
      <c r="R167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6095757</v>
      </c>
      <c r="S1677" s="9">
        <f>(MTA_Daily_Ridership[[#This Row],[Subways: % of Comparable Pre-Pandemic Day]]-100)/100</f>
        <v>-0.32</v>
      </c>
      <c r="T1677">
        <f>MTA_Daily_Ridership[[#This Row],[Subways: Total Estimated Ridership]]/MTA_Daily_Ridership[[#This Row],[Bridges and Tunnels: Total Traffic]]</f>
        <v>3.6496362321016638</v>
      </c>
    </row>
    <row r="1678" spans="1:20" x14ac:dyDescent="0.25">
      <c r="A1678" s="1">
        <v>45525</v>
      </c>
      <c r="B1678">
        <v>3498651</v>
      </c>
      <c r="C1678">
        <v>68</v>
      </c>
      <c r="D1678">
        <v>1159036</v>
      </c>
      <c r="E1678">
        <v>57</v>
      </c>
      <c r="F1678">
        <v>247076</v>
      </c>
      <c r="G1678">
        <v>79</v>
      </c>
      <c r="H1678">
        <v>204853</v>
      </c>
      <c r="I1678">
        <v>75</v>
      </c>
      <c r="J1678">
        <v>36401</v>
      </c>
      <c r="K1678">
        <v>130</v>
      </c>
      <c r="L1678">
        <v>958433</v>
      </c>
      <c r="M1678">
        <v>99</v>
      </c>
      <c r="N1678">
        <v>6910</v>
      </c>
      <c r="O1678">
        <v>52</v>
      </c>
      <c r="P1678" t="s">
        <v>21</v>
      </c>
      <c r="Q1678" t="str">
        <f>_xlfn.IFS(OR(MTA_Daily_Ridership[[#This Row],[Day Name]]="Saturday",MTA_Daily_Ridership[[#This Row],[Day Name]]="Sunday"),"Weekend",TRUE,"Weekday")</f>
        <v>Weekday</v>
      </c>
      <c r="R167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6111360</v>
      </c>
      <c r="S1678" s="9">
        <f>(MTA_Daily_Ridership[[#This Row],[Subways: % of Comparable Pre-Pandemic Day]]-100)/100</f>
        <v>-0.32</v>
      </c>
      <c r="T1678">
        <f>MTA_Daily_Ridership[[#This Row],[Subways: Total Estimated Ridership]]/MTA_Daily_Ridership[[#This Row],[Bridges and Tunnels: Total Traffic]]</f>
        <v>3.6503866206610165</v>
      </c>
    </row>
    <row r="1679" spans="1:20" x14ac:dyDescent="0.25">
      <c r="A1679" s="1">
        <v>45526</v>
      </c>
      <c r="B1679">
        <v>3427911</v>
      </c>
      <c r="C1679">
        <v>67</v>
      </c>
      <c r="D1679">
        <v>1140225</v>
      </c>
      <c r="E1679">
        <v>56</v>
      </c>
      <c r="F1679">
        <v>245912</v>
      </c>
      <c r="G1679">
        <v>79</v>
      </c>
      <c r="H1679">
        <v>199777</v>
      </c>
      <c r="I1679">
        <v>73</v>
      </c>
      <c r="J1679">
        <v>34997</v>
      </c>
      <c r="K1679">
        <v>125</v>
      </c>
      <c r="L1679">
        <v>985469</v>
      </c>
      <c r="M1679">
        <v>101</v>
      </c>
      <c r="N1679">
        <v>6458</v>
      </c>
      <c r="O1679">
        <v>48</v>
      </c>
      <c r="P1679" t="s">
        <v>22</v>
      </c>
      <c r="Q1679" t="str">
        <f>_xlfn.IFS(OR(MTA_Daily_Ridership[[#This Row],[Day Name]]="Saturday",MTA_Daily_Ridership[[#This Row],[Day Name]]="Sunday"),"Weekend",TRUE,"Weekday")</f>
        <v>Weekday</v>
      </c>
      <c r="R167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6040749</v>
      </c>
      <c r="S1679" s="9">
        <f>(MTA_Daily_Ridership[[#This Row],[Subways: % of Comparable Pre-Pandemic Day]]-100)/100</f>
        <v>-0.33</v>
      </c>
      <c r="T1679">
        <f>MTA_Daily_Ridership[[#This Row],[Subways: Total Estimated Ridership]]/MTA_Daily_Ridership[[#This Row],[Bridges and Tunnels: Total Traffic]]</f>
        <v>3.4784564506849023</v>
      </c>
    </row>
    <row r="1680" spans="1:20" x14ac:dyDescent="0.25">
      <c r="A1680" s="1">
        <v>45527</v>
      </c>
      <c r="B1680">
        <v>3209666</v>
      </c>
      <c r="C1680">
        <v>62</v>
      </c>
      <c r="D1680">
        <v>1095768</v>
      </c>
      <c r="E1680">
        <v>54</v>
      </c>
      <c r="F1680">
        <v>235738</v>
      </c>
      <c r="G1680">
        <v>75</v>
      </c>
      <c r="H1680">
        <v>196218</v>
      </c>
      <c r="I1680">
        <v>72</v>
      </c>
      <c r="J1680">
        <v>33653</v>
      </c>
      <c r="K1680">
        <v>120</v>
      </c>
      <c r="L1680">
        <v>999865</v>
      </c>
      <c r="M1680">
        <v>103</v>
      </c>
      <c r="N1680">
        <v>5827</v>
      </c>
      <c r="O1680">
        <v>44</v>
      </c>
      <c r="P1680" t="s">
        <v>24</v>
      </c>
      <c r="Q1680" t="str">
        <f>_xlfn.IFS(OR(MTA_Daily_Ridership[[#This Row],[Day Name]]="Saturday",MTA_Daily_Ridership[[#This Row],[Day Name]]="Sunday"),"Weekend",TRUE,"Weekday")</f>
        <v>Weekday</v>
      </c>
      <c r="R168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5776735</v>
      </c>
      <c r="S1680" s="9">
        <f>(MTA_Daily_Ridership[[#This Row],[Subways: % of Comparable Pre-Pandemic Day]]-100)/100</f>
        <v>-0.38</v>
      </c>
      <c r="T1680">
        <f>MTA_Daily_Ridership[[#This Row],[Subways: Total Estimated Ridership]]/MTA_Daily_Ridership[[#This Row],[Bridges and Tunnels: Total Traffic]]</f>
        <v>3.2100993634140611</v>
      </c>
    </row>
    <row r="1681" spans="1:20" x14ac:dyDescent="0.25">
      <c r="A1681" s="1">
        <v>45528</v>
      </c>
      <c r="B1681">
        <v>2332624</v>
      </c>
      <c r="C1681">
        <v>79</v>
      </c>
      <c r="D1681">
        <v>776019</v>
      </c>
      <c r="E1681">
        <v>56</v>
      </c>
      <c r="F1681">
        <v>146684</v>
      </c>
      <c r="G1681">
        <v>110</v>
      </c>
      <c r="H1681">
        <v>119252</v>
      </c>
      <c r="I1681">
        <v>79</v>
      </c>
      <c r="J1681">
        <v>22523</v>
      </c>
      <c r="K1681">
        <v>135</v>
      </c>
      <c r="L1681">
        <v>975307</v>
      </c>
      <c r="M1681">
        <v>102</v>
      </c>
      <c r="N1681">
        <v>3025</v>
      </c>
      <c r="O1681">
        <v>64</v>
      </c>
      <c r="P1681" t="s">
        <v>26</v>
      </c>
      <c r="Q1681" t="str">
        <f>_xlfn.IFS(OR(MTA_Daily_Ridership[[#This Row],[Day Name]]="Saturday",MTA_Daily_Ridership[[#This Row],[Day Name]]="Sunday"),"Weekend",TRUE,"Weekday")</f>
        <v>Weekend</v>
      </c>
      <c r="R168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4375434</v>
      </c>
      <c r="S1681" s="9">
        <f>(MTA_Daily_Ridership[[#This Row],[Subways: % of Comparable Pre-Pandemic Day]]-100)/100</f>
        <v>-0.21</v>
      </c>
      <c r="T1681">
        <f>MTA_Daily_Ridership[[#This Row],[Subways: Total Estimated Ridership]]/MTA_Daily_Ridership[[#This Row],[Bridges and Tunnels: Total Traffic]]</f>
        <v>2.3916817986541674</v>
      </c>
    </row>
    <row r="1682" spans="1:20" x14ac:dyDescent="0.25">
      <c r="A1682" s="1">
        <v>45529</v>
      </c>
      <c r="B1682">
        <v>1905818</v>
      </c>
      <c r="C1682">
        <v>80</v>
      </c>
      <c r="D1682">
        <v>629302</v>
      </c>
      <c r="E1682">
        <v>57</v>
      </c>
      <c r="F1682">
        <v>130885</v>
      </c>
      <c r="G1682">
        <v>126</v>
      </c>
      <c r="H1682">
        <v>101267</v>
      </c>
      <c r="I1682">
        <v>97</v>
      </c>
      <c r="J1682">
        <v>22347</v>
      </c>
      <c r="K1682">
        <v>124</v>
      </c>
      <c r="L1682">
        <v>946696</v>
      </c>
      <c r="M1682">
        <v>103</v>
      </c>
      <c r="N1682">
        <v>2309</v>
      </c>
      <c r="O1682">
        <v>64</v>
      </c>
      <c r="P1682" t="s">
        <v>27</v>
      </c>
      <c r="Q1682" t="str">
        <f>_xlfn.IFS(OR(MTA_Daily_Ridership[[#This Row],[Day Name]]="Saturday",MTA_Daily_Ridership[[#This Row],[Day Name]]="Sunday"),"Weekend",TRUE,"Weekday")</f>
        <v>Weekend</v>
      </c>
      <c r="R168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3738624</v>
      </c>
      <c r="S1682" s="9">
        <f>(MTA_Daily_Ridership[[#This Row],[Subways: % of Comparable Pre-Pandemic Day]]-100)/100</f>
        <v>-0.2</v>
      </c>
      <c r="T1682">
        <f>MTA_Daily_Ridership[[#This Row],[Subways: Total Estimated Ridership]]/MTA_Daily_Ridership[[#This Row],[Bridges and Tunnels: Total Traffic]]</f>
        <v>2.0131256496277579</v>
      </c>
    </row>
    <row r="1683" spans="1:20" x14ac:dyDescent="0.25">
      <c r="A1683" s="1">
        <v>45530</v>
      </c>
      <c r="B1683">
        <v>3113498</v>
      </c>
      <c r="C1683">
        <v>61</v>
      </c>
      <c r="D1683">
        <v>1104199</v>
      </c>
      <c r="E1683">
        <v>55</v>
      </c>
      <c r="F1683">
        <v>244138</v>
      </c>
      <c r="G1683">
        <v>78</v>
      </c>
      <c r="H1683">
        <v>186630</v>
      </c>
      <c r="I1683">
        <v>68</v>
      </c>
      <c r="J1683">
        <v>31233</v>
      </c>
      <c r="K1683">
        <v>112</v>
      </c>
      <c r="L1683">
        <v>935864</v>
      </c>
      <c r="M1683">
        <v>96</v>
      </c>
      <c r="N1683">
        <v>5896</v>
      </c>
      <c r="O1683">
        <v>44</v>
      </c>
      <c r="P1683" t="s">
        <v>25</v>
      </c>
      <c r="Q1683" t="str">
        <f>_xlfn.IFS(OR(MTA_Daily_Ridership[[#This Row],[Day Name]]="Saturday",MTA_Daily_Ridership[[#This Row],[Day Name]]="Sunday"),"Weekend",TRUE,"Weekday")</f>
        <v>Weekday</v>
      </c>
      <c r="R168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5621458</v>
      </c>
      <c r="S1683" s="9">
        <f>(MTA_Daily_Ridership[[#This Row],[Subways: % of Comparable Pre-Pandemic Day]]-100)/100</f>
        <v>-0.39</v>
      </c>
      <c r="T1683">
        <f>MTA_Daily_Ridership[[#This Row],[Subways: Total Estimated Ridership]]/MTA_Daily_Ridership[[#This Row],[Bridges and Tunnels: Total Traffic]]</f>
        <v>3.3268701435251278</v>
      </c>
    </row>
    <row r="1684" spans="1:20" x14ac:dyDescent="0.25">
      <c r="A1684" s="1">
        <v>45531</v>
      </c>
      <c r="B1684">
        <v>3477101</v>
      </c>
      <c r="C1684">
        <v>68</v>
      </c>
      <c r="D1684">
        <v>1177841</v>
      </c>
      <c r="E1684">
        <v>58</v>
      </c>
      <c r="F1684">
        <v>261771</v>
      </c>
      <c r="G1684">
        <v>84</v>
      </c>
      <c r="H1684">
        <v>201834</v>
      </c>
      <c r="I1684">
        <v>74</v>
      </c>
      <c r="J1684">
        <v>34997</v>
      </c>
      <c r="K1684">
        <v>125</v>
      </c>
      <c r="L1684">
        <v>949649</v>
      </c>
      <c r="M1684">
        <v>98</v>
      </c>
      <c r="N1684">
        <v>6713</v>
      </c>
      <c r="O1684">
        <v>50</v>
      </c>
      <c r="P1684" t="s">
        <v>23</v>
      </c>
      <c r="Q1684" t="str">
        <f>_xlfn.IFS(OR(MTA_Daily_Ridership[[#This Row],[Day Name]]="Saturday",MTA_Daily_Ridership[[#This Row],[Day Name]]="Sunday"),"Weekend",TRUE,"Weekday")</f>
        <v>Weekday</v>
      </c>
      <c r="R168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6109906</v>
      </c>
      <c r="S1684" s="9">
        <f>(MTA_Daily_Ridership[[#This Row],[Subways: % of Comparable Pre-Pandemic Day]]-100)/100</f>
        <v>-0.32</v>
      </c>
      <c r="T1684">
        <f>MTA_Daily_Ridership[[#This Row],[Subways: Total Estimated Ridership]]/MTA_Daily_Ridership[[#This Row],[Bridges and Tunnels: Total Traffic]]</f>
        <v>3.6614591285832976</v>
      </c>
    </row>
    <row r="1685" spans="1:20" x14ac:dyDescent="0.25">
      <c r="A1685" s="1">
        <v>45534</v>
      </c>
      <c r="B1685">
        <v>3152242</v>
      </c>
      <c r="C1685">
        <v>61</v>
      </c>
      <c r="D1685">
        <v>1132406</v>
      </c>
      <c r="E1685">
        <v>56</v>
      </c>
      <c r="F1685">
        <v>255954</v>
      </c>
      <c r="G1685">
        <v>82</v>
      </c>
      <c r="H1685">
        <v>195334</v>
      </c>
      <c r="I1685">
        <v>72</v>
      </c>
      <c r="J1685">
        <v>33968</v>
      </c>
      <c r="K1685">
        <v>122</v>
      </c>
      <c r="L1685">
        <v>1004458</v>
      </c>
      <c r="M1685">
        <v>103</v>
      </c>
      <c r="N1685">
        <v>5287</v>
      </c>
      <c r="O1685">
        <v>40</v>
      </c>
      <c r="P1685" t="s">
        <v>24</v>
      </c>
      <c r="Q1685" t="str">
        <f>_xlfn.IFS(OR(MTA_Daily_Ridership[[#This Row],[Day Name]]="Saturday",MTA_Daily_Ridership[[#This Row],[Day Name]]="Sunday"),"Weekend",TRUE,"Weekday")</f>
        <v>Weekday</v>
      </c>
      <c r="R168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5779649</v>
      </c>
      <c r="S1685" s="9">
        <f>(MTA_Daily_Ridership[[#This Row],[Subways: % of Comparable Pre-Pandemic Day]]-100)/100</f>
        <v>-0.39</v>
      </c>
      <c r="T1685">
        <f>MTA_Daily_Ridership[[#This Row],[Subways: Total Estimated Ridership]]/MTA_Daily_Ridership[[#This Row],[Bridges and Tunnels: Total Traffic]]</f>
        <v>3.1382516740371424</v>
      </c>
    </row>
    <row r="1686" spans="1:20" x14ac:dyDescent="0.25">
      <c r="A1686" s="1">
        <v>45535</v>
      </c>
      <c r="B1686">
        <v>2158004</v>
      </c>
      <c r="C1686">
        <v>73</v>
      </c>
      <c r="D1686">
        <v>771634</v>
      </c>
      <c r="E1686">
        <v>56</v>
      </c>
      <c r="F1686">
        <v>149890</v>
      </c>
      <c r="G1686">
        <v>112</v>
      </c>
      <c r="H1686">
        <v>119313</v>
      </c>
      <c r="I1686">
        <v>79</v>
      </c>
      <c r="J1686">
        <v>21518</v>
      </c>
      <c r="K1686">
        <v>129</v>
      </c>
      <c r="L1686">
        <v>923923</v>
      </c>
      <c r="M1686">
        <v>96</v>
      </c>
      <c r="N1686">
        <v>2471</v>
      </c>
      <c r="O1686">
        <v>52</v>
      </c>
      <c r="P1686" t="s">
        <v>26</v>
      </c>
      <c r="Q1686" t="str">
        <f>_xlfn.IFS(OR(MTA_Daily_Ridership[[#This Row],[Day Name]]="Saturday",MTA_Daily_Ridership[[#This Row],[Day Name]]="Sunday"),"Weekend",TRUE,"Weekday")</f>
        <v>Weekend</v>
      </c>
      <c r="R168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4146753</v>
      </c>
      <c r="S1686" s="9">
        <f>(MTA_Daily_Ridership[[#This Row],[Subways: % of Comparable Pre-Pandemic Day]]-100)/100</f>
        <v>-0.27</v>
      </c>
      <c r="T1686">
        <f>MTA_Daily_Ridership[[#This Row],[Subways: Total Estimated Ridership]]/MTA_Daily_Ridership[[#This Row],[Bridges and Tunnels: Total Traffic]]</f>
        <v>2.3356968059026566</v>
      </c>
    </row>
    <row r="1687" spans="1:20" x14ac:dyDescent="0.25">
      <c r="A1687" s="1">
        <v>45537</v>
      </c>
      <c r="B1687">
        <v>2007446</v>
      </c>
      <c r="C1687">
        <v>79</v>
      </c>
      <c r="D1687">
        <v>629636</v>
      </c>
      <c r="E1687">
        <v>57</v>
      </c>
      <c r="F1687">
        <v>134118</v>
      </c>
      <c r="G1687">
        <v>135</v>
      </c>
      <c r="H1687">
        <v>95598</v>
      </c>
      <c r="I1687">
        <v>91</v>
      </c>
      <c r="J1687">
        <v>14939</v>
      </c>
      <c r="K1687">
        <v>87</v>
      </c>
      <c r="L1687">
        <v>854109</v>
      </c>
      <c r="M1687">
        <v>97</v>
      </c>
      <c r="N1687">
        <v>2571</v>
      </c>
      <c r="O1687">
        <v>88</v>
      </c>
      <c r="P1687" t="s">
        <v>25</v>
      </c>
      <c r="Q1687" t="str">
        <f>_xlfn.IFS(OR(MTA_Daily_Ridership[[#This Row],[Day Name]]="Saturday",MTA_Daily_Ridership[[#This Row],[Day Name]]="Sunday"),"Weekend",TRUE,"Weekday")</f>
        <v>Weekday</v>
      </c>
      <c r="R168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3738417</v>
      </c>
      <c r="S1687" s="9">
        <f>(MTA_Daily_Ridership[[#This Row],[Subways: % of Comparable Pre-Pandemic Day]]-100)/100</f>
        <v>-0.21</v>
      </c>
      <c r="T1687">
        <f>MTA_Daily_Ridership[[#This Row],[Subways: Total Estimated Ridership]]/MTA_Daily_Ridership[[#This Row],[Bridges and Tunnels: Total Traffic]]</f>
        <v>2.3503393594962705</v>
      </c>
    </row>
    <row r="1688" spans="1:20" x14ac:dyDescent="0.25">
      <c r="A1688" s="1">
        <v>45538</v>
      </c>
      <c r="B1688">
        <v>3629404</v>
      </c>
      <c r="C1688">
        <v>63</v>
      </c>
      <c r="D1688">
        <v>1323572</v>
      </c>
      <c r="E1688">
        <v>57</v>
      </c>
      <c r="F1688">
        <v>263763</v>
      </c>
      <c r="G1688">
        <v>81</v>
      </c>
      <c r="H1688">
        <v>220831</v>
      </c>
      <c r="I1688">
        <v>77</v>
      </c>
      <c r="J1688">
        <v>35977</v>
      </c>
      <c r="K1688">
        <v>121</v>
      </c>
      <c r="L1688">
        <v>959389</v>
      </c>
      <c r="M1688">
        <v>101</v>
      </c>
      <c r="N1688">
        <v>7337</v>
      </c>
      <c r="O1688">
        <v>43</v>
      </c>
      <c r="P1688" t="s">
        <v>23</v>
      </c>
      <c r="Q1688" t="str">
        <f>_xlfn.IFS(OR(MTA_Daily_Ridership[[#This Row],[Day Name]]="Saturday",MTA_Daily_Ridership[[#This Row],[Day Name]]="Sunday"),"Weekend",TRUE,"Weekday")</f>
        <v>Weekday</v>
      </c>
      <c r="R168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6440273</v>
      </c>
      <c r="S1688" s="9">
        <f>(MTA_Daily_Ridership[[#This Row],[Subways: % of Comparable Pre-Pandemic Day]]-100)/100</f>
        <v>-0.37</v>
      </c>
      <c r="T1688">
        <f>MTA_Daily_Ridership[[#This Row],[Subways: Total Estimated Ridership]]/MTA_Daily_Ridership[[#This Row],[Bridges and Tunnels: Total Traffic]]</f>
        <v>3.7830369120346385</v>
      </c>
    </row>
    <row r="1689" spans="1:20" x14ac:dyDescent="0.25">
      <c r="A1689" s="1">
        <v>45556</v>
      </c>
      <c r="B1689">
        <v>2744632</v>
      </c>
      <c r="C1689">
        <v>85</v>
      </c>
      <c r="D1689">
        <v>950423</v>
      </c>
      <c r="E1689">
        <v>68</v>
      </c>
      <c r="F1689">
        <v>160150</v>
      </c>
      <c r="G1689">
        <v>135</v>
      </c>
      <c r="H1689">
        <v>133469</v>
      </c>
      <c r="I1689">
        <v>87</v>
      </c>
      <c r="J1689">
        <v>23611</v>
      </c>
      <c r="K1689">
        <v>138</v>
      </c>
      <c r="L1689">
        <v>980137</v>
      </c>
      <c r="M1689">
        <v>103</v>
      </c>
      <c r="N1689">
        <v>3736</v>
      </c>
      <c r="O1689">
        <v>90</v>
      </c>
      <c r="P1689" t="s">
        <v>26</v>
      </c>
      <c r="Q1689" t="str">
        <f>_xlfn.IFS(OR(MTA_Daily_Ridership[[#This Row],[Day Name]]="Saturday",MTA_Daily_Ridership[[#This Row],[Day Name]]="Sunday"),"Weekend",TRUE,"Weekday")</f>
        <v>Weekend</v>
      </c>
      <c r="R168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4996158</v>
      </c>
      <c r="S1689" s="9">
        <f>(MTA_Daily_Ridership[[#This Row],[Subways: % of Comparable Pre-Pandemic Day]]-100)/100</f>
        <v>-0.15</v>
      </c>
      <c r="T1689">
        <f>MTA_Daily_Ridership[[#This Row],[Subways: Total Estimated Ridership]]/MTA_Daily_Ridership[[#This Row],[Bridges and Tunnels: Total Traffic]]</f>
        <v>2.8002534339587219</v>
      </c>
    </row>
    <row r="1690" spans="1:20" x14ac:dyDescent="0.25">
      <c r="A1690" s="1">
        <v>45566</v>
      </c>
      <c r="B1690">
        <v>4186632</v>
      </c>
      <c r="C1690">
        <v>73</v>
      </c>
      <c r="D1690">
        <v>1532778</v>
      </c>
      <c r="E1690">
        <v>68</v>
      </c>
      <c r="F1690">
        <v>247737</v>
      </c>
      <c r="G1690">
        <v>79</v>
      </c>
      <c r="H1690">
        <v>218836</v>
      </c>
      <c r="I1690">
        <v>75</v>
      </c>
      <c r="J1690">
        <v>38299</v>
      </c>
      <c r="K1690">
        <v>129</v>
      </c>
      <c r="L1690">
        <v>922245</v>
      </c>
      <c r="M1690">
        <v>99</v>
      </c>
      <c r="N1690">
        <v>8510</v>
      </c>
      <c r="O1690">
        <v>48</v>
      </c>
      <c r="P1690" t="s">
        <v>23</v>
      </c>
      <c r="Q1690" t="str">
        <f>_xlfn.IFS(OR(MTA_Daily_Ridership[[#This Row],[Day Name]]="Saturday",MTA_Daily_Ridership[[#This Row],[Day Name]]="Sunday"),"Weekend",TRUE,"Weekday")</f>
        <v>Weekday</v>
      </c>
      <c r="R169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7155037</v>
      </c>
      <c r="S1690" s="9">
        <f>(MTA_Daily_Ridership[[#This Row],[Subways: % of Comparable Pre-Pandemic Day]]-100)/100</f>
        <v>-0.27</v>
      </c>
      <c r="T1690">
        <f>MTA_Daily_Ridership[[#This Row],[Subways: Total Estimated Ridership]]/MTA_Daily_Ridership[[#This Row],[Bridges and Tunnels: Total Traffic]]</f>
        <v>4.5396093229022654</v>
      </c>
    </row>
    <row r="1691" spans="1:20" x14ac:dyDescent="0.25">
      <c r="A1691" s="1">
        <v>45568</v>
      </c>
      <c r="B1691">
        <v>3630794</v>
      </c>
      <c r="C1691">
        <v>63</v>
      </c>
      <c r="D1691">
        <v>1305743</v>
      </c>
      <c r="E1691">
        <v>58</v>
      </c>
      <c r="F1691">
        <v>246586</v>
      </c>
      <c r="G1691">
        <v>78</v>
      </c>
      <c r="H1691">
        <v>217197</v>
      </c>
      <c r="I1691">
        <v>75</v>
      </c>
      <c r="J1691">
        <v>35952</v>
      </c>
      <c r="K1691">
        <v>121</v>
      </c>
      <c r="L1691">
        <v>926733</v>
      </c>
      <c r="M1691">
        <v>100</v>
      </c>
      <c r="N1691">
        <v>7124</v>
      </c>
      <c r="O1691">
        <v>40</v>
      </c>
      <c r="P1691" t="s">
        <v>22</v>
      </c>
      <c r="Q1691" t="str">
        <f>_xlfn.IFS(OR(MTA_Daily_Ridership[[#This Row],[Day Name]]="Saturday",MTA_Daily_Ridership[[#This Row],[Day Name]]="Sunday"),"Weekend",TRUE,"Weekday")</f>
        <v>Weekday</v>
      </c>
      <c r="R169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6370129</v>
      </c>
      <c r="S1691" s="9">
        <f>(MTA_Daily_Ridership[[#This Row],[Subways: % of Comparable Pre-Pandemic Day]]-100)/100</f>
        <v>-0.37</v>
      </c>
      <c r="T1691">
        <f>MTA_Daily_Ridership[[#This Row],[Subways: Total Estimated Ridership]]/MTA_Daily_Ridership[[#This Row],[Bridges and Tunnels: Total Traffic]]</f>
        <v>3.9178425717008025</v>
      </c>
    </row>
    <row r="1692" spans="1:20" x14ac:dyDescent="0.25">
      <c r="A1692" s="1">
        <v>45569</v>
      </c>
      <c r="B1692">
        <v>3507603</v>
      </c>
      <c r="C1692">
        <v>61</v>
      </c>
      <c r="D1692">
        <v>1285210</v>
      </c>
      <c r="E1692">
        <v>57</v>
      </c>
      <c r="F1692">
        <v>251723</v>
      </c>
      <c r="G1692">
        <v>80</v>
      </c>
      <c r="H1692">
        <v>215328</v>
      </c>
      <c r="I1692">
        <v>74</v>
      </c>
      <c r="J1692">
        <v>35371</v>
      </c>
      <c r="K1692">
        <v>119</v>
      </c>
      <c r="L1692">
        <v>947077</v>
      </c>
      <c r="M1692">
        <v>102</v>
      </c>
      <c r="N1692">
        <v>6225</v>
      </c>
      <c r="O1692">
        <v>35</v>
      </c>
      <c r="P1692" t="s">
        <v>24</v>
      </c>
      <c r="Q1692" t="str">
        <f>_xlfn.IFS(OR(MTA_Daily_Ridership[[#This Row],[Day Name]]="Saturday",MTA_Daily_Ridership[[#This Row],[Day Name]]="Sunday"),"Weekend",TRUE,"Weekday")</f>
        <v>Weekday</v>
      </c>
      <c r="R169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6248537</v>
      </c>
      <c r="S1692" s="9">
        <f>(MTA_Daily_Ridership[[#This Row],[Subways: % of Comparable Pre-Pandemic Day]]-100)/100</f>
        <v>-0.39</v>
      </c>
      <c r="T1692">
        <f>MTA_Daily_Ridership[[#This Row],[Subways: Total Estimated Ridership]]/MTA_Daily_Ridership[[#This Row],[Bridges and Tunnels: Total Traffic]]</f>
        <v>3.7036091046451345</v>
      </c>
    </row>
    <row r="1693" spans="1:20" x14ac:dyDescent="0.25">
      <c r="A1693" s="1">
        <v>45570</v>
      </c>
      <c r="B1693">
        <v>2716913</v>
      </c>
      <c r="C1693">
        <v>82</v>
      </c>
      <c r="D1693">
        <v>939839</v>
      </c>
      <c r="E1693">
        <v>68</v>
      </c>
      <c r="F1693">
        <v>142657</v>
      </c>
      <c r="G1693">
        <v>126</v>
      </c>
      <c r="H1693">
        <v>148928</v>
      </c>
      <c r="I1693">
        <v>98</v>
      </c>
      <c r="J1693">
        <v>23775</v>
      </c>
      <c r="K1693">
        <v>134</v>
      </c>
      <c r="L1693">
        <v>966857</v>
      </c>
      <c r="M1693">
        <v>102</v>
      </c>
      <c r="N1693">
        <v>3990</v>
      </c>
      <c r="O1693">
        <v>87</v>
      </c>
      <c r="P1693" t="s">
        <v>26</v>
      </c>
      <c r="Q1693" t="str">
        <f>_xlfn.IFS(OR(MTA_Daily_Ridership[[#This Row],[Day Name]]="Saturday",MTA_Daily_Ridership[[#This Row],[Day Name]]="Sunday"),"Weekend",TRUE,"Weekday")</f>
        <v>Weekend</v>
      </c>
      <c r="R169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4942959</v>
      </c>
      <c r="S1693" s="9">
        <f>(MTA_Daily_Ridership[[#This Row],[Subways: % of Comparable Pre-Pandemic Day]]-100)/100</f>
        <v>-0.18</v>
      </c>
      <c r="T1693">
        <f>MTA_Daily_Ridership[[#This Row],[Subways: Total Estimated Ridership]]/MTA_Daily_Ridership[[#This Row],[Bridges and Tunnels: Total Traffic]]</f>
        <v>2.8100463667326192</v>
      </c>
    </row>
    <row r="1694" spans="1:20" x14ac:dyDescent="0.25">
      <c r="A1694" s="1">
        <v>45571</v>
      </c>
      <c r="B1694">
        <v>2069930</v>
      </c>
      <c r="C1694">
        <v>84</v>
      </c>
      <c r="D1694">
        <v>726969</v>
      </c>
      <c r="E1694">
        <v>73</v>
      </c>
      <c r="F1694">
        <v>111257</v>
      </c>
      <c r="G1694">
        <v>122</v>
      </c>
      <c r="H1694">
        <v>105906</v>
      </c>
      <c r="I1694">
        <v>101</v>
      </c>
      <c r="J1694">
        <v>23677</v>
      </c>
      <c r="K1694">
        <v>129</v>
      </c>
      <c r="L1694">
        <v>912831</v>
      </c>
      <c r="M1694">
        <v>108</v>
      </c>
      <c r="N1694">
        <v>2487</v>
      </c>
      <c r="O1694">
        <v>66</v>
      </c>
      <c r="P1694" t="s">
        <v>27</v>
      </c>
      <c r="Q1694" t="str">
        <f>_xlfn.IFS(OR(MTA_Daily_Ridership[[#This Row],[Day Name]]="Saturday",MTA_Daily_Ridership[[#This Row],[Day Name]]="Sunday"),"Weekend",TRUE,"Weekday")</f>
        <v>Weekend</v>
      </c>
      <c r="R169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3953057</v>
      </c>
      <c r="S1694" s="9">
        <f>(MTA_Daily_Ridership[[#This Row],[Subways: % of Comparable Pre-Pandemic Day]]-100)/100</f>
        <v>-0.16</v>
      </c>
      <c r="T1694">
        <f>MTA_Daily_Ridership[[#This Row],[Subways: Total Estimated Ridership]]/MTA_Daily_Ridership[[#This Row],[Bridges and Tunnels: Total Traffic]]</f>
        <v>2.2675938919690499</v>
      </c>
    </row>
    <row r="1695" spans="1:20" x14ac:dyDescent="0.25">
      <c r="A1695" s="1">
        <v>45573</v>
      </c>
      <c r="B1695">
        <v>4264001</v>
      </c>
      <c r="C1695">
        <v>74</v>
      </c>
      <c r="D1695">
        <v>1543660</v>
      </c>
      <c r="E1695">
        <v>68</v>
      </c>
      <c r="F1695">
        <v>275934</v>
      </c>
      <c r="G1695">
        <v>88</v>
      </c>
      <c r="H1695">
        <v>235974</v>
      </c>
      <c r="I1695">
        <v>81</v>
      </c>
      <c r="J1695">
        <v>39100</v>
      </c>
      <c r="K1695">
        <v>131</v>
      </c>
      <c r="L1695">
        <v>945208</v>
      </c>
      <c r="M1695">
        <v>102</v>
      </c>
      <c r="N1695">
        <v>8966</v>
      </c>
      <c r="O1695">
        <v>50</v>
      </c>
      <c r="P1695" t="s">
        <v>23</v>
      </c>
      <c r="Q1695" t="str">
        <f>_xlfn.IFS(OR(MTA_Daily_Ridership[[#This Row],[Day Name]]="Saturday",MTA_Daily_Ridership[[#This Row],[Day Name]]="Sunday"),"Weekend",TRUE,"Weekday")</f>
        <v>Weekday</v>
      </c>
      <c r="R169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7312843</v>
      </c>
      <c r="S1695" s="9">
        <f>(MTA_Daily_Ridership[[#This Row],[Subways: % of Comparable Pre-Pandemic Day]]-100)/100</f>
        <v>-0.26</v>
      </c>
      <c r="T1695">
        <f>MTA_Daily_Ridership[[#This Row],[Subways: Total Estimated Ridership]]/MTA_Daily_Ridership[[#This Row],[Bridges and Tunnels: Total Traffic]]</f>
        <v>4.5111774339616257</v>
      </c>
    </row>
    <row r="1696" spans="1:20" x14ac:dyDescent="0.25">
      <c r="A1696" s="1">
        <v>45574</v>
      </c>
      <c r="B1696">
        <v>4320134</v>
      </c>
      <c r="C1696">
        <v>75</v>
      </c>
      <c r="D1696">
        <v>1545314</v>
      </c>
      <c r="E1696">
        <v>69</v>
      </c>
      <c r="F1696">
        <v>275026</v>
      </c>
      <c r="G1696">
        <v>88</v>
      </c>
      <c r="H1696">
        <v>234694</v>
      </c>
      <c r="I1696">
        <v>81</v>
      </c>
      <c r="J1696">
        <v>39877</v>
      </c>
      <c r="K1696">
        <v>134</v>
      </c>
      <c r="L1696">
        <v>957877</v>
      </c>
      <c r="M1696">
        <v>103</v>
      </c>
      <c r="N1696">
        <v>8650</v>
      </c>
      <c r="O1696">
        <v>48</v>
      </c>
      <c r="P1696" t="s">
        <v>21</v>
      </c>
      <c r="Q1696" t="str">
        <f>_xlfn.IFS(OR(MTA_Daily_Ridership[[#This Row],[Day Name]]="Saturday",MTA_Daily_Ridership[[#This Row],[Day Name]]="Sunday"),"Weekend",TRUE,"Weekday")</f>
        <v>Weekday</v>
      </c>
      <c r="R169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7381572</v>
      </c>
      <c r="S1696" s="9">
        <f>(MTA_Daily_Ridership[[#This Row],[Subways: % of Comparable Pre-Pandemic Day]]-100)/100</f>
        <v>-0.25</v>
      </c>
      <c r="T1696">
        <f>MTA_Daily_Ridership[[#This Row],[Subways: Total Estimated Ridership]]/MTA_Daily_Ridership[[#This Row],[Bridges and Tunnels: Total Traffic]]</f>
        <v>4.5101135114424924</v>
      </c>
    </row>
    <row r="1697" spans="1:23" x14ac:dyDescent="0.25">
      <c r="A1697" s="1">
        <v>45575</v>
      </c>
      <c r="B1697">
        <v>4335088</v>
      </c>
      <c r="C1697">
        <v>75</v>
      </c>
      <c r="D1697">
        <v>1525349</v>
      </c>
      <c r="E1697">
        <v>68</v>
      </c>
      <c r="F1697">
        <v>272428</v>
      </c>
      <c r="G1697">
        <v>87</v>
      </c>
      <c r="H1697">
        <v>233710</v>
      </c>
      <c r="I1697">
        <v>80</v>
      </c>
      <c r="J1697">
        <v>38911</v>
      </c>
      <c r="K1697">
        <v>131</v>
      </c>
      <c r="L1697">
        <v>990350</v>
      </c>
      <c r="M1697">
        <v>107</v>
      </c>
      <c r="N1697">
        <v>8246</v>
      </c>
      <c r="O1697">
        <v>46</v>
      </c>
      <c r="P1697" t="s">
        <v>22</v>
      </c>
      <c r="Q1697" t="str">
        <f>_xlfn.IFS(OR(MTA_Daily_Ridership[[#This Row],[Day Name]]="Saturday",MTA_Daily_Ridership[[#This Row],[Day Name]]="Sunday"),"Weekend",TRUE,"Weekday")</f>
        <v>Weekday</v>
      </c>
      <c r="R169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7404082</v>
      </c>
      <c r="S1697" s="9">
        <f>(MTA_Daily_Ridership[[#This Row],[Subways: % of Comparable Pre-Pandemic Day]]-100)/100</f>
        <v>-0.25</v>
      </c>
      <c r="T1697">
        <f>MTA_Daily_Ridership[[#This Row],[Subways: Total Estimated Ridership]]/MTA_Daily_Ridership[[#This Row],[Bridges and Tunnels: Total Traffic]]</f>
        <v>4.3773292270409447</v>
      </c>
    </row>
    <row r="1698" spans="1:23" x14ac:dyDescent="0.25">
      <c r="A1698" s="1">
        <v>45578</v>
      </c>
      <c r="B1698">
        <v>2155862</v>
      </c>
      <c r="C1698">
        <v>88</v>
      </c>
      <c r="D1698">
        <v>738343</v>
      </c>
      <c r="E1698">
        <v>74</v>
      </c>
      <c r="F1698">
        <v>127619</v>
      </c>
      <c r="G1698">
        <v>140</v>
      </c>
      <c r="H1698">
        <v>120235</v>
      </c>
      <c r="I1698">
        <v>114</v>
      </c>
      <c r="J1698">
        <v>23354</v>
      </c>
      <c r="K1698">
        <v>127</v>
      </c>
      <c r="L1698">
        <v>911708</v>
      </c>
      <c r="M1698">
        <v>108</v>
      </c>
      <c r="N1698">
        <v>3552</v>
      </c>
      <c r="O1698">
        <v>94</v>
      </c>
      <c r="P1698" t="s">
        <v>27</v>
      </c>
      <c r="Q1698" t="str">
        <f>_xlfn.IFS(OR(MTA_Daily_Ridership[[#This Row],[Day Name]]="Saturday",MTA_Daily_Ridership[[#This Row],[Day Name]]="Sunday"),"Weekend",TRUE,"Weekday")</f>
        <v>Weekend</v>
      </c>
      <c r="R1698">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4080673</v>
      </c>
      <c r="S1698" s="9">
        <f>(MTA_Daily_Ridership[[#This Row],[Subways: % of Comparable Pre-Pandemic Day]]-100)/100</f>
        <v>-0.12</v>
      </c>
      <c r="T1698">
        <f>MTA_Daily_Ridership[[#This Row],[Subways: Total Estimated Ridership]]/MTA_Daily_Ridership[[#This Row],[Bridges and Tunnels: Total Traffic]]</f>
        <v>2.3646408718580951</v>
      </c>
    </row>
    <row r="1699" spans="1:23" x14ac:dyDescent="0.25">
      <c r="A1699" s="1">
        <v>45579</v>
      </c>
      <c r="B1699">
        <v>3067003</v>
      </c>
      <c r="C1699">
        <v>53</v>
      </c>
      <c r="D1699">
        <v>1056383</v>
      </c>
      <c r="E1699">
        <v>47</v>
      </c>
      <c r="F1699">
        <v>240501</v>
      </c>
      <c r="G1699">
        <v>77</v>
      </c>
      <c r="H1699">
        <v>225263</v>
      </c>
      <c r="I1699">
        <v>77</v>
      </c>
      <c r="J1699">
        <v>26827</v>
      </c>
      <c r="K1699">
        <v>90</v>
      </c>
      <c r="L1699">
        <v>911104</v>
      </c>
      <c r="M1699">
        <v>98</v>
      </c>
      <c r="N1699">
        <v>5100</v>
      </c>
      <c r="O1699">
        <v>29</v>
      </c>
      <c r="P1699" t="s">
        <v>25</v>
      </c>
      <c r="Q1699" t="str">
        <f>_xlfn.IFS(OR(MTA_Daily_Ridership[[#This Row],[Day Name]]="Saturday",MTA_Daily_Ridership[[#This Row],[Day Name]]="Sunday"),"Weekend",TRUE,"Weekday")</f>
        <v>Weekday</v>
      </c>
      <c r="R1699">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5532181</v>
      </c>
      <c r="S1699" s="9">
        <f>(MTA_Daily_Ridership[[#This Row],[Subways: % of Comparable Pre-Pandemic Day]]-100)/100</f>
        <v>-0.47</v>
      </c>
      <c r="T1699">
        <f>MTA_Daily_Ridership[[#This Row],[Subways: Total Estimated Ridership]]/MTA_Daily_Ridership[[#This Row],[Bridges and Tunnels: Total Traffic]]</f>
        <v>3.3662490780415846</v>
      </c>
    </row>
    <row r="1700" spans="1:23" x14ac:dyDescent="0.25">
      <c r="A1700" s="1">
        <v>45585</v>
      </c>
      <c r="B1700">
        <v>2211314</v>
      </c>
      <c r="C1700">
        <v>90</v>
      </c>
      <c r="D1700">
        <v>729797</v>
      </c>
      <c r="E1700">
        <v>73</v>
      </c>
      <c r="F1700">
        <v>127452</v>
      </c>
      <c r="G1700">
        <v>140</v>
      </c>
      <c r="H1700">
        <v>122789</v>
      </c>
      <c r="I1700">
        <v>117</v>
      </c>
      <c r="J1700">
        <v>24069</v>
      </c>
      <c r="K1700">
        <v>131</v>
      </c>
      <c r="L1700">
        <v>939223</v>
      </c>
      <c r="M1700">
        <v>111</v>
      </c>
      <c r="N1700">
        <v>2631</v>
      </c>
      <c r="O1700">
        <v>70</v>
      </c>
      <c r="P1700" t="s">
        <v>27</v>
      </c>
      <c r="Q1700" t="str">
        <f>_xlfn.IFS(OR(MTA_Daily_Ridership[[#This Row],[Day Name]]="Saturday",MTA_Daily_Ridership[[#This Row],[Day Name]]="Sunday"),"Weekend",TRUE,"Weekday")</f>
        <v>Weekend</v>
      </c>
      <c r="R1700">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4157275</v>
      </c>
      <c r="S1700" s="9">
        <f>(MTA_Daily_Ridership[[#This Row],[Subways: % of Comparable Pre-Pandemic Day]]-100)/100</f>
        <v>-0.1</v>
      </c>
      <c r="T1700">
        <f>MTA_Daily_Ridership[[#This Row],[Subways: Total Estimated Ridership]]/MTA_Daily_Ridership[[#This Row],[Bridges and Tunnels: Total Traffic]]</f>
        <v>2.3544078456341038</v>
      </c>
    </row>
    <row r="1701" spans="1:23" x14ac:dyDescent="0.25">
      <c r="A1701" s="1">
        <v>45587</v>
      </c>
      <c r="B1701">
        <v>4264735</v>
      </c>
      <c r="C1701">
        <v>74</v>
      </c>
      <c r="D1701">
        <v>1529875</v>
      </c>
      <c r="E1701">
        <v>68</v>
      </c>
      <c r="F1701">
        <v>268294</v>
      </c>
      <c r="G1701">
        <v>85</v>
      </c>
      <c r="H1701">
        <v>237771</v>
      </c>
      <c r="I1701">
        <v>82</v>
      </c>
      <c r="J1701">
        <v>38656</v>
      </c>
      <c r="K1701">
        <v>130</v>
      </c>
      <c r="L1701">
        <v>932275</v>
      </c>
      <c r="M1701">
        <v>100</v>
      </c>
      <c r="N1701">
        <v>8606</v>
      </c>
      <c r="O1701">
        <v>48</v>
      </c>
      <c r="P1701" t="s">
        <v>23</v>
      </c>
      <c r="Q1701" t="str">
        <f>_xlfn.IFS(OR(MTA_Daily_Ridership[[#This Row],[Day Name]]="Saturday",MTA_Daily_Ridership[[#This Row],[Day Name]]="Sunday"),"Weekend",TRUE,"Weekday")</f>
        <v>Weekday</v>
      </c>
      <c r="R1701">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7280212</v>
      </c>
      <c r="S1701" s="9">
        <f>(MTA_Daily_Ridership[[#This Row],[Subways: % of Comparable Pre-Pandemic Day]]-100)/100</f>
        <v>-0.26</v>
      </c>
      <c r="T1701">
        <f>MTA_Daily_Ridership[[#This Row],[Subways: Total Estimated Ridership]]/MTA_Daily_Ridership[[#This Row],[Bridges and Tunnels: Total Traffic]]</f>
        <v>4.5745461371376468</v>
      </c>
    </row>
    <row r="1702" spans="1:23" x14ac:dyDescent="0.25">
      <c r="A1702" s="1">
        <v>45588</v>
      </c>
      <c r="B1702">
        <v>4298092</v>
      </c>
      <c r="C1702">
        <v>75</v>
      </c>
      <c r="D1702">
        <v>1534969</v>
      </c>
      <c r="E1702">
        <v>68</v>
      </c>
      <c r="F1702">
        <v>257031</v>
      </c>
      <c r="G1702">
        <v>82</v>
      </c>
      <c r="H1702">
        <v>233881</v>
      </c>
      <c r="I1702">
        <v>80</v>
      </c>
      <c r="J1702">
        <v>39211</v>
      </c>
      <c r="K1702">
        <v>132</v>
      </c>
      <c r="L1702">
        <v>930104</v>
      </c>
      <c r="M1702">
        <v>100</v>
      </c>
      <c r="N1702">
        <v>8580</v>
      </c>
      <c r="O1702">
        <v>48</v>
      </c>
      <c r="P1702" t="s">
        <v>21</v>
      </c>
      <c r="Q1702" t="str">
        <f>_xlfn.IFS(OR(MTA_Daily_Ridership[[#This Row],[Day Name]]="Saturday",MTA_Daily_Ridership[[#This Row],[Day Name]]="Sunday"),"Weekend",TRUE,"Weekday")</f>
        <v>Weekday</v>
      </c>
      <c r="R1702">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7301868</v>
      </c>
      <c r="S1702" s="9">
        <f>(MTA_Daily_Ridership[[#This Row],[Subways: % of Comparable Pre-Pandemic Day]]-100)/100</f>
        <v>-0.25</v>
      </c>
      <c r="T1702">
        <f>MTA_Daily_Ridership[[#This Row],[Subways: Total Estimated Ridership]]/MTA_Daily_Ridership[[#This Row],[Bridges and Tunnels: Total Traffic]]</f>
        <v>4.6210875342972395</v>
      </c>
    </row>
    <row r="1703" spans="1:23" x14ac:dyDescent="0.25">
      <c r="A1703" s="1">
        <v>45591</v>
      </c>
      <c r="B1703">
        <v>2837832</v>
      </c>
      <c r="C1703">
        <v>85</v>
      </c>
      <c r="D1703">
        <v>955488</v>
      </c>
      <c r="E1703">
        <v>69</v>
      </c>
      <c r="F1703">
        <v>143111</v>
      </c>
      <c r="G1703">
        <v>126</v>
      </c>
      <c r="H1703">
        <v>148103</v>
      </c>
      <c r="I1703">
        <v>97</v>
      </c>
      <c r="J1703">
        <v>24066</v>
      </c>
      <c r="K1703">
        <v>136</v>
      </c>
      <c r="L1703">
        <v>988039</v>
      </c>
      <c r="M1703">
        <v>104</v>
      </c>
      <c r="N1703">
        <v>3411</v>
      </c>
      <c r="O1703">
        <v>75</v>
      </c>
      <c r="P1703" t="s">
        <v>26</v>
      </c>
      <c r="Q1703" t="str">
        <f>_xlfn.IFS(OR(MTA_Daily_Ridership[[#This Row],[Day Name]]="Saturday",MTA_Daily_Ridership[[#This Row],[Day Name]]="Sunday"),"Weekend",TRUE,"Weekday")</f>
        <v>Weekend</v>
      </c>
      <c r="R1703">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5100050</v>
      </c>
      <c r="S1703" s="9">
        <f>(MTA_Daily_Ridership[[#This Row],[Subways: % of Comparable Pre-Pandemic Day]]-100)/100</f>
        <v>-0.15</v>
      </c>
      <c r="T1703">
        <f>MTA_Daily_Ridership[[#This Row],[Subways: Total Estimated Ridership]]/MTA_Daily_Ridership[[#This Row],[Bridges and Tunnels: Total Traffic]]</f>
        <v>2.8721862193698833</v>
      </c>
    </row>
    <row r="1704" spans="1:23" x14ac:dyDescent="0.25">
      <c r="A1704" s="1">
        <v>45592</v>
      </c>
      <c r="B1704">
        <v>2215973</v>
      </c>
      <c r="C1704">
        <v>90</v>
      </c>
      <c r="D1704">
        <v>737246</v>
      </c>
      <c r="E1704">
        <v>74</v>
      </c>
      <c r="F1704">
        <v>120849</v>
      </c>
      <c r="G1704">
        <v>133</v>
      </c>
      <c r="H1704">
        <v>115917</v>
      </c>
      <c r="I1704">
        <v>110</v>
      </c>
      <c r="J1704">
        <v>23888</v>
      </c>
      <c r="K1704">
        <v>130</v>
      </c>
      <c r="L1704">
        <v>918610</v>
      </c>
      <c r="M1704">
        <v>109</v>
      </c>
      <c r="N1704">
        <v>2568</v>
      </c>
      <c r="O1704">
        <v>68</v>
      </c>
      <c r="P1704" t="s">
        <v>27</v>
      </c>
      <c r="Q1704" t="str">
        <f>_xlfn.IFS(OR(MTA_Daily_Ridership[[#This Row],[Day Name]]="Saturday",MTA_Daily_Ridership[[#This Row],[Day Name]]="Sunday"),"Weekend",TRUE,"Weekday")</f>
        <v>Weekend</v>
      </c>
      <c r="R1704">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4135051</v>
      </c>
      <c r="S1704" s="9">
        <f>(MTA_Daily_Ridership[[#This Row],[Subways: % of Comparable Pre-Pandemic Day]]-100)/100</f>
        <v>-0.1</v>
      </c>
      <c r="T1704">
        <f>MTA_Daily_Ridership[[#This Row],[Subways: Total Estimated Ridership]]/MTA_Daily_Ridership[[#This Row],[Bridges and Tunnels: Total Traffic]]</f>
        <v>2.4123109916068843</v>
      </c>
    </row>
    <row r="1705" spans="1:23" x14ac:dyDescent="0.25">
      <c r="A1705" s="1">
        <v>45594</v>
      </c>
      <c r="B1705">
        <v>4391065</v>
      </c>
      <c r="C1705">
        <v>76</v>
      </c>
      <c r="D1705">
        <v>1528993</v>
      </c>
      <c r="E1705">
        <v>68</v>
      </c>
      <c r="F1705">
        <v>272526</v>
      </c>
      <c r="G1705">
        <v>87</v>
      </c>
      <c r="H1705">
        <v>249585</v>
      </c>
      <c r="I1705">
        <v>86</v>
      </c>
      <c r="J1705">
        <v>38621</v>
      </c>
      <c r="K1705">
        <v>130</v>
      </c>
      <c r="L1705">
        <v>939734</v>
      </c>
      <c r="M1705">
        <v>101</v>
      </c>
      <c r="N1705">
        <v>8867</v>
      </c>
      <c r="O1705">
        <v>50</v>
      </c>
      <c r="P1705" t="s">
        <v>23</v>
      </c>
      <c r="Q1705" t="str">
        <f>_xlfn.IFS(OR(MTA_Daily_Ridership[[#This Row],[Day Name]]="Saturday",MTA_Daily_Ridership[[#This Row],[Day Name]]="Sunday"),"Weekend",TRUE,"Weekday")</f>
        <v>Weekday</v>
      </c>
      <c r="R1705">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7429391</v>
      </c>
      <c r="S1705" s="9">
        <f>(MTA_Daily_Ridership[[#This Row],[Subways: % of Comparable Pre-Pandemic Day]]-100)/100</f>
        <v>-0.24</v>
      </c>
      <c r="T1705">
        <f>MTA_Daily_Ridership[[#This Row],[Subways: Total Estimated Ridership]]/MTA_Daily_Ridership[[#This Row],[Bridges and Tunnels: Total Traffic]]</f>
        <v>4.6726680103092999</v>
      </c>
    </row>
    <row r="1706" spans="1:23" x14ac:dyDescent="0.25">
      <c r="A1706" s="1">
        <v>45595</v>
      </c>
      <c r="B1706">
        <v>4450028</v>
      </c>
      <c r="C1706">
        <v>77</v>
      </c>
      <c r="D1706">
        <v>1553250</v>
      </c>
      <c r="E1706">
        <v>69</v>
      </c>
      <c r="F1706">
        <v>267007</v>
      </c>
      <c r="G1706">
        <v>85</v>
      </c>
      <c r="H1706">
        <v>246035</v>
      </c>
      <c r="I1706">
        <v>85</v>
      </c>
      <c r="J1706">
        <v>40468</v>
      </c>
      <c r="K1706">
        <v>136</v>
      </c>
      <c r="L1706">
        <v>970092</v>
      </c>
      <c r="M1706">
        <v>105</v>
      </c>
      <c r="N1706">
        <v>8843</v>
      </c>
      <c r="O1706">
        <v>50</v>
      </c>
      <c r="P1706" t="s">
        <v>21</v>
      </c>
      <c r="Q1706" t="str">
        <f>_xlfn.IFS(OR(MTA_Daily_Ridership[[#This Row],[Day Name]]="Saturday",MTA_Daily_Ridership[[#This Row],[Day Name]]="Sunday"),"Weekend",TRUE,"Weekday")</f>
        <v>Weekday</v>
      </c>
      <c r="R1706">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7535723</v>
      </c>
      <c r="S1706" s="9">
        <f>(MTA_Daily_Ridership[[#This Row],[Subways: % of Comparable Pre-Pandemic Day]]-100)/100</f>
        <v>-0.23</v>
      </c>
      <c r="T1706">
        <f>MTA_Daily_Ridership[[#This Row],[Subways: Total Estimated Ridership]]/MTA_Daily_Ridership[[#This Row],[Bridges and Tunnels: Total Traffic]]</f>
        <v>4.5872226551708497</v>
      </c>
    </row>
    <row r="1707" spans="1:23" x14ac:dyDescent="0.25">
      <c r="A1707" s="1">
        <v>45596</v>
      </c>
      <c r="B1707">
        <v>4027166</v>
      </c>
      <c r="C1707">
        <v>70</v>
      </c>
      <c r="D1707">
        <v>1297891</v>
      </c>
      <c r="E1707">
        <v>58</v>
      </c>
      <c r="F1707">
        <v>257756</v>
      </c>
      <c r="G1707">
        <v>82</v>
      </c>
      <c r="H1707">
        <v>221856</v>
      </c>
      <c r="I1707">
        <v>76</v>
      </c>
      <c r="J1707">
        <v>37639</v>
      </c>
      <c r="K1707">
        <v>126</v>
      </c>
      <c r="L1707">
        <v>952775</v>
      </c>
      <c r="M1707">
        <v>103</v>
      </c>
      <c r="N1707">
        <v>7419</v>
      </c>
      <c r="O1707">
        <v>42</v>
      </c>
      <c r="P1707" t="s">
        <v>22</v>
      </c>
      <c r="Q1707" t="str">
        <f>_xlfn.IFS(OR(MTA_Daily_Ridership[[#This Row],[Day Name]]="Saturday",MTA_Daily_Ridership[[#This Row],[Day Name]]="Sunday"),"Weekend",TRUE,"Weekday")</f>
        <v>Weekday</v>
      </c>
      <c r="R1707">
        <f>SUM(MTA_Daily_Ridership[[#This Row],[Subways: Total Estimated Ridership]],MTA_Daily_Ridership[[#This Row],[Buses: Total Estimated Ridership]],,MTA_Daily_Ridership[[#This Row],[LIRR: Total Estimated Ridership]],MTA_Daily_Ridership[[#This Row],[Metro-North: Total Estimated Ridership]],MTA_Daily_Ridership[[#This Row],[Access-A-Ride: Total Scheduled Trips]],MTA_Daily_Ridership[[#This Row],[Bridges and Tunnels: Total Traffic]],MTA_Daily_Ridership[[#This Row],[Staten Island Railway: Total Estimated Ridership]])</f>
        <v>6802502</v>
      </c>
      <c r="S1707" s="9">
        <f>(MTA_Daily_Ridership[[#This Row],[Subways: % of Comparable Pre-Pandemic Day]]-100)/100</f>
        <v>-0.3</v>
      </c>
      <c r="T1707">
        <f>MTA_Daily_Ridership[[#This Row],[Subways: Total Estimated Ridership]]/MTA_Daily_Ridership[[#This Row],[Bridges and Tunnels: Total Traffic]]</f>
        <v>4.2267754716486055</v>
      </c>
      <c r="W1707">
        <f ca="1">SUM(R:R)</f>
        <v>0</v>
      </c>
    </row>
    <row r="1708" spans="1:23" ht="15.75" thickBot="1" x14ac:dyDescent="0.3">
      <c r="R1708">
        <f ca="1">SUM(R:R)</f>
        <v>0</v>
      </c>
    </row>
    <row r="1709" spans="1:23" ht="15.75" thickTop="1" x14ac:dyDescent="0.25">
      <c r="B1709" s="2"/>
    </row>
    <row r="1048576" spans="18:18" x14ac:dyDescent="0.25">
      <c r="R1048576">
        <f ca="1">SUM(R2:R1048575)</f>
        <v>0</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08F0-384C-4AFB-A366-CE3868F0DFA0}">
  <dimension ref="A1:O26"/>
  <sheetViews>
    <sheetView workbookViewId="0">
      <selection activeCell="N10" sqref="N10"/>
    </sheetView>
  </sheetViews>
  <sheetFormatPr defaultRowHeight="15" x14ac:dyDescent="0.25"/>
  <cols>
    <col min="5" max="5" width="27" customWidth="1"/>
    <col min="6" max="7" width="11" bestFit="1" customWidth="1"/>
    <col min="11" max="11" width="13.5703125" customWidth="1"/>
    <col min="12" max="12" width="25.7109375" customWidth="1"/>
    <col min="13" max="13" width="11" bestFit="1" customWidth="1"/>
    <col min="14" max="14" width="10" bestFit="1" customWidth="1"/>
  </cols>
  <sheetData>
    <row r="1" spans="1:13" x14ac:dyDescent="0.25">
      <c r="A1" t="s">
        <v>84</v>
      </c>
      <c r="E1" t="s">
        <v>85</v>
      </c>
      <c r="F1">
        <v>1706</v>
      </c>
    </row>
    <row r="2" spans="1:13" x14ac:dyDescent="0.25">
      <c r="A2" t="s">
        <v>86</v>
      </c>
      <c r="B2" t="s">
        <v>87</v>
      </c>
      <c r="F2">
        <f>SUM(MTA_Daily_Ridership!B:B)</f>
        <v>4280447795</v>
      </c>
    </row>
    <row r="3" spans="1:13" x14ac:dyDescent="0.25">
      <c r="A3" t="s">
        <v>88</v>
      </c>
      <c r="B3" s="4" t="s">
        <v>89</v>
      </c>
      <c r="C3" s="4"/>
      <c r="D3" s="4"/>
      <c r="E3" s="4"/>
      <c r="F3">
        <f>AVERAGE(MTA_Daily_Ridership!B:B)</f>
        <v>2509054.9794841735</v>
      </c>
    </row>
    <row r="4" spans="1:13" x14ac:dyDescent="0.25">
      <c r="B4" s="5" t="s">
        <v>90</v>
      </c>
      <c r="C4" s="5"/>
      <c r="D4" s="5"/>
      <c r="E4" s="5"/>
      <c r="F4">
        <f>AVERAGE(MTA_Daily_Ridership!D:D)</f>
        <v>1006868.0926143024</v>
      </c>
    </row>
    <row r="5" spans="1:13" x14ac:dyDescent="0.25">
      <c r="B5" s="6" t="s">
        <v>91</v>
      </c>
      <c r="C5" s="6"/>
      <c r="D5" s="6"/>
      <c r="E5" s="6"/>
      <c r="F5">
        <f>AVERAGE(MTA_Daily_Ridership!H:H)</f>
        <v>114888.27315357562</v>
      </c>
    </row>
    <row r="6" spans="1:13" x14ac:dyDescent="0.25">
      <c r="B6" s="4" t="s">
        <v>92</v>
      </c>
      <c r="C6" s="4"/>
      <c r="D6" s="4"/>
      <c r="E6" s="4"/>
      <c r="F6">
        <f>AVERAGE(MTA_Daily_Ridership!H:H)</f>
        <v>114888.27315357562</v>
      </c>
    </row>
    <row r="7" spans="1:13" x14ac:dyDescent="0.25">
      <c r="B7" s="5" t="s">
        <v>93</v>
      </c>
      <c r="C7" s="5"/>
      <c r="D7" s="5"/>
      <c r="E7" s="5"/>
      <c r="F7">
        <f>AVERAGE(MTA_Daily_Ridership!J:J)</f>
        <v>21941.532825322392</v>
      </c>
    </row>
    <row r="8" spans="1:13" x14ac:dyDescent="0.25">
      <c r="B8" s="6" t="s">
        <v>94</v>
      </c>
      <c r="C8" s="6"/>
      <c r="D8" s="6"/>
      <c r="E8" s="6"/>
      <c r="F8">
        <f>AVERAGE(MTA_Daily_Ridership!L:L)</f>
        <v>855602.86576787813</v>
      </c>
    </row>
    <row r="9" spans="1:13" x14ac:dyDescent="0.25">
      <c r="B9" s="4" t="s">
        <v>95</v>
      </c>
      <c r="C9" s="4"/>
      <c r="D9" s="4" t="s">
        <v>96</v>
      </c>
      <c r="E9" s="4"/>
      <c r="F9">
        <f>AVERAGE(MTA_Daily_Ridership!N:N)</f>
        <v>4429.3552168815941</v>
      </c>
      <c r="M9" s="3"/>
    </row>
    <row r="10" spans="1:13" x14ac:dyDescent="0.25">
      <c r="A10" t="s">
        <v>97</v>
      </c>
      <c r="B10" t="s">
        <v>98</v>
      </c>
      <c r="F10">
        <f>MAX(MTA_Daily_Ridership!B:B)</f>
        <v>5498809</v>
      </c>
    </row>
    <row r="11" spans="1:13" x14ac:dyDescent="0.25">
      <c r="A11" t="s">
        <v>99</v>
      </c>
      <c r="B11" t="s">
        <v>100</v>
      </c>
      <c r="F11" s="1">
        <f>INDEX(MTA_Daily_Ridership!A:A,MATCH(MIN(MTA_Daily_Ridership!D:D),MTA_Daily_Ridership!D:D,0),0)</f>
        <v>43947</v>
      </c>
      <c r="G11">
        <f>MIN(MTA_Daily_Ridership!D:D)</f>
        <v>5498</v>
      </c>
      <c r="L11" s="15"/>
    </row>
    <row r="12" spans="1:13" x14ac:dyDescent="0.25">
      <c r="A12" t="s">
        <v>101</v>
      </c>
      <c r="B12" t="s">
        <v>102</v>
      </c>
      <c r="F12">
        <f>COUNTIF(MTA_Daily_Ridership!Q:Q,MTA_Daily_Ridership!Q2)</f>
        <v>487</v>
      </c>
      <c r="L12" s="16"/>
    </row>
    <row r="13" spans="1:13" x14ac:dyDescent="0.25">
      <c r="B13" t="s">
        <v>103</v>
      </c>
      <c r="F13">
        <f>COUNTIF(MTA_Daily_Ridership!Q:Q,MTA_Daily_Ridership!Q4)</f>
        <v>1219</v>
      </c>
      <c r="L13" s="17"/>
    </row>
    <row r="14" spans="1:13" x14ac:dyDescent="0.25">
      <c r="A14" t="s">
        <v>104</v>
      </c>
      <c r="B14" t="s">
        <v>105</v>
      </c>
      <c r="F14">
        <v>4280447795</v>
      </c>
      <c r="L14" s="18"/>
    </row>
    <row r="15" spans="1:13" x14ac:dyDescent="0.25">
      <c r="B15" t="s">
        <v>106</v>
      </c>
      <c r="F15">
        <v>7923202857</v>
      </c>
      <c r="L15" s="19"/>
    </row>
    <row r="16" spans="1:13" x14ac:dyDescent="0.25">
      <c r="B16" t="s">
        <v>107</v>
      </c>
      <c r="F16" s="3">
        <f>F14/F15</f>
        <v>0.54024210565532915</v>
      </c>
    </row>
    <row r="17" spans="1:15" ht="17.25" x14ac:dyDescent="0.3">
      <c r="A17" t="s">
        <v>108</v>
      </c>
      <c r="B17" t="s">
        <v>109</v>
      </c>
      <c r="F17" s="10">
        <f>CORREL(MTA_Daily_Ridership!B:B,MTA_Daily_Ridership!D:D)</f>
        <v>0.88568726051637958</v>
      </c>
      <c r="G17" s="13" t="s">
        <v>110</v>
      </c>
      <c r="H17" s="14"/>
      <c r="I17" s="14"/>
      <c r="J17" s="14"/>
      <c r="M17" t="s">
        <v>111</v>
      </c>
      <c r="N17" t="s">
        <v>112</v>
      </c>
      <c r="O17" t="s">
        <v>113</v>
      </c>
    </row>
    <row r="18" spans="1:15" x14ac:dyDescent="0.25">
      <c r="A18" t="s">
        <v>114</v>
      </c>
      <c r="B18" t="s">
        <v>16</v>
      </c>
      <c r="F18">
        <f>SUMIFS(MTA_Daily_Ridership!J:J,MTA_Daily_Ridership!J:J,"&lt;&gt;0")</f>
        <v>37432255</v>
      </c>
      <c r="G18" s="12">
        <f>F18/Pivot!A4</f>
        <v>4.7198828522464851E-3</v>
      </c>
      <c r="J18" t="s">
        <v>16</v>
      </c>
      <c r="M18" t="s">
        <v>16</v>
      </c>
      <c r="N18">
        <f>F18</f>
        <v>37432255</v>
      </c>
      <c r="O18" s="12">
        <f>G18</f>
        <v>4.7198828522464851E-3</v>
      </c>
    </row>
    <row r="19" spans="1:15" x14ac:dyDescent="0.25">
      <c r="B19" t="s">
        <v>15</v>
      </c>
      <c r="F19">
        <f>SUMIFS(MTA_Daily_Ridership!H:H,MTA_Daily_Ridership!H:H,"&lt;&gt;0")</f>
        <v>195999394</v>
      </c>
      <c r="G19" s="12">
        <f>F19/Pivot!A4</f>
        <v>2.4713824448762238E-2</v>
      </c>
      <c r="J19" t="s">
        <v>15</v>
      </c>
      <c r="M19" t="s">
        <v>15</v>
      </c>
      <c r="N19">
        <f>F19</f>
        <v>195999394</v>
      </c>
      <c r="O19" s="12">
        <f>G19</f>
        <v>2.4713824448762238E-2</v>
      </c>
    </row>
    <row r="20" spans="1:15" x14ac:dyDescent="0.25">
      <c r="A20" t="s">
        <v>115</v>
      </c>
      <c r="E20" t="s">
        <v>116</v>
      </c>
      <c r="F20">
        <f>AVERAGEIFS(MTA_Daily_Ridership!C:C,MTA_Daily_Ridership!A:A,"&gt;=1-1-2022")</f>
        <v>67.269565217391303</v>
      </c>
      <c r="G20" s="3">
        <f>F20/100</f>
        <v>0.67269565217391303</v>
      </c>
    </row>
    <row r="21" spans="1:15" x14ac:dyDescent="0.25">
      <c r="E21" t="s">
        <v>13</v>
      </c>
      <c r="F21">
        <f>AVERAGEIFS(MTA_Daily_Ridership!E:E,MTA_Daily_Ridership!A:A,"&gt;=1-1-2022")</f>
        <v>62.228019323671496</v>
      </c>
      <c r="G21" s="3">
        <f t="shared" ref="G21:G26" si="0">F21/100</f>
        <v>0.62228019323671502</v>
      </c>
    </row>
    <row r="22" spans="1:15" x14ac:dyDescent="0.25">
      <c r="E22" t="s">
        <v>14</v>
      </c>
      <c r="F22">
        <f>AVERAGEIFS(MTA_Daily_Ridership!G:G,MTA_Daily_Ridership!A:A,"&gt;=1-1-2022")</f>
        <v>74.952657004830911</v>
      </c>
      <c r="G22" s="3">
        <f t="shared" si="0"/>
        <v>0.74952657004830914</v>
      </c>
    </row>
    <row r="23" spans="1:15" x14ac:dyDescent="0.25">
      <c r="E23" t="s">
        <v>15</v>
      </c>
      <c r="F23">
        <f>AVERAGEIFS(MTA_Daily_Ridership!G:G,MTA_Daily_Ridership!A:A,"&gt;=1-1-2022")</f>
        <v>74.952657004830911</v>
      </c>
      <c r="G23" s="3">
        <f t="shared" si="0"/>
        <v>0.74952657004830914</v>
      </c>
    </row>
    <row r="24" spans="1:15" x14ac:dyDescent="0.25">
      <c r="E24" t="s">
        <v>16</v>
      </c>
      <c r="F24">
        <f>AVERAGEIFS(MTA_Daily_Ridership!K:K,MTA_Daily_Ridership!A:A,"&gt;=1-1-2022")</f>
        <v>99.626086956521746</v>
      </c>
      <c r="G24" s="3">
        <f t="shared" si="0"/>
        <v>0.99626086956521742</v>
      </c>
    </row>
    <row r="25" spans="1:15" x14ac:dyDescent="0.25">
      <c r="E25" t="s">
        <v>18</v>
      </c>
      <c r="F25">
        <f>AVERAGEIFS(MTA_Daily_Ridership!M:M,MTA_Daily_Ridership!A:A,"&gt;=1-1-2022")</f>
        <v>99.906280193236711</v>
      </c>
      <c r="G25" s="3">
        <f t="shared" si="0"/>
        <v>0.99906280193236707</v>
      </c>
    </row>
    <row r="26" spans="1:15" x14ac:dyDescent="0.25">
      <c r="E26" t="s">
        <v>17</v>
      </c>
      <c r="F26">
        <f>AVERAGEIFS(MTA_Daily_Ridership!O:O,MTA_Daily_Ridership!A:A,"&gt;=1-1-2022")</f>
        <v>45.90338164251208</v>
      </c>
      <c r="G26" s="3">
        <f t="shared" si="0"/>
        <v>0.45903381642512081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19CF-ACFC-4393-AC4D-AEE22AA87819}">
  <dimension ref="A1"/>
  <sheetViews>
    <sheetView showGridLines="0" tabSelected="1" zoomScale="55" zoomScaleNormal="55" workbookViewId="0">
      <selection activeCell="AF33" sqref="AF33"/>
    </sheetView>
  </sheetViews>
  <sheetFormatPr defaultRowHeight="15" x14ac:dyDescent="0.25"/>
  <cols>
    <col min="1" max="1" width="15.5703125" style="15" bestFit="1" customWidth="1"/>
    <col min="2"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7 9 3 5 a 5 f - 5 d 0 c - 4 e f 9 - 8 4 7 d - 6 7 0 2 7 6 a e 0 c 3 3 " > < 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10.xml>��< ? x m l   v e r s i o n = " 1 . 0 "   e n c o d i n g = " U T F - 1 6 " ? > < G e m i n i   x m l n s = " h t t p : / / g e m i n i / p i v o t c u s t o m i z a t i o n / f b 0 8 5 3 8 c - 7 1 2 2 - 4 d 6 d - a c 4 0 - d 6 a c c a 2 6 e e a 7 " > < C u s t o m C o n t e n t > < ! [ C D A T A [ < ? x m l   v e r s i o n = " 1 . 0 "   e n c o d i n g = " u t f - 1 6 " ? > < S e t t i n g s > < C a l c u l a t e d F i e l d s > < i t e m > < M e a s u r e N a m e > T o t a l   E s t i m a t e d   R i d e r s h i p < / M e a s u r e N a m e > < D i s p l a y N a m e > T o t a l   E s t i m a t e d   R i d e r s h i p < / D i s p l a y N a m e > < V i s i b l e > T r u e < / V i s i b l e > < / i t e m > < / C a l c u l a t e d F i e l d s > < S A H o s t H a s h > 0 < / S A H o s t H a s h > < G e m i n i F i e l d L i s t V i s i b l e > T r u e < / G e m i n i F i e l d L i s t V i s i b l e > < / S e t t i n g s > ] ] > < / 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e e 9 9 5 5 3 5 - 5 2 a 1 - 4 d 8 4 - 9 8 b d - 8 7 b 2 2 7 7 3 6 1 1 e " > < 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13.xml>��< ? x m l   v e r s i o n = " 1 . 0 "   e n c o d i n g = " U T F - 1 6 " ? > < G e m i n i   x m l n s = " h t t p : / / g e m i n i / p i v o t c u s t o m i z a t i o n / 0 6 d f e 8 4 2 - e 4 7 6 - 4 c a c - b 5 a 6 - 6 9 3 7 f 5 9 c 5 c 4 3 " > < 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14.xml>��< ? x m l   v e r s i o n = " 1 . 0 "   e n c o d i n g = " U T F - 1 6 " ? > < G e m i n i   x m l n s = " h t t p : / / g e m i n i / p i v o t c u s t o m i z a t i o n / b d 5 9 b b c f - 4 4 8 2 - 4 e 9 d - a 0 6 2 - 9 e 3 0 1 d 9 2 e 1 5 c " > < 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3.xml>��< ? x m l   v e r s i o n = " 1 . 0 "   e n c o d i n g = " u t f - 1 6 " ? > < D a t a M a s h u p   x m l n s = " h t t p : / / s c h e m a s . m i c r o s o f t . c o m / D a t a M a s h u p " > A A A A A P 0 E A A B Q S w M E F A A C A A g A Y q v a 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i q 9 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v a W v M K n 0 X 1 A Q A A Y g U A A B M A H A B G b 3 J t d W x h c y 9 T Z W N 0 a W 9 u M S 5 t I K I Y A C i g F A A A A A A A A A A A A A A A A A A A A A A A A A A A A J 1 U U W v b M B B + D + Q / H B 6 D B B x D y r q H F j 9 4 d s Y y 1 j a L X f a Q j K L K l 1 h M l o I k t w u h / 3 0 n n C X t l r F 5 f r F 8 d 9 / 3 n a T 7 b J E 7 o R X k 7 X t 8 2 e / 1 e 7 Z i B k u 4 K p K 7 j A m 5 v Z u L E o 2 t x A Z i k O j 6 P a A n 1 4 3 h S J H U P k S Z 5 k 2 N y g 3 e C 4 l R q p W j D z s I 0 o v l r S X s M s l v 8 2 W m H 5 X U r L R L 4 o b Z / O b j J C 2 W J 3 Q i b h + C Y b j I U I p a O D R x E A Y h p F o 2 t b L x + D y E i e K 6 F G o d j 8 / O z 0 L 4 3 G i H u d t K j I / L 6 F o r / D o M 2 4 Z f B T O j a 8 q V 8 A G Z V w q o + 4 L d U + E + s 4 8 P 2 r 2 F s N j H E y l z z i Q z N n a m e U 6 Z V k y t i b H Y b v B I V x i m 7 E q b u u 3 Y J + 3 g h H 6 4 2 w U Z c 0 h 7 c 1 Q D J a 2 f Q t g F e X P / y L b 2 A g r t m I S J d a J m H n k 4 I o J M l X v 7 J v L k L z G v Q a / o r O o N M 7 4 b m B k c z Z g q s R Y c M r b 9 H f q u s d h N b I / o L v V p O p 9 3 U m o B 3 Y W u 0 B k 9 u t b G V Z 3 0 X u C 6 y y a c o 7 W j Z O Q l f g r n v M K y k X 5 O j N j Y v 6 L + 4 w a N K N d o g Y q g a J R C e b h P G s b V S v B / x H S X z h 0 d q Y K p l Z 5 o T k 6 m M e w 2 u a c Z u r X y d D T l V N E / x 2 t S E V y z + p k z k 7 J s P T n 4 x b s h B I f q E J D x C r w z I w r e r L 4 g f v O Z w c L H y P 6 t X R 1 + d 8 N + T 6 g / C 1 / + A F B L A Q I t A B Q A A g A I A G K r 2 l o Q T L w G p g A A A P Y A A A A S A A A A A A A A A A A A A A A A A A A A A A B D b 2 5 m a W c v U G F j a 2 F n Z S 5 4 b W x Q S w E C L Q A U A A I A C A B i q 9 p a D 8 r p q 6 Q A A A D p A A A A E w A A A A A A A A A A A A A A A A D y A A A A W 0 N v b n R l b n R f V H l w Z X N d L n h t b F B L A Q I t A B Q A A g A I A G K r 2 l r z C p 9 F 9 Q E A A G I F A A A T A A A A A A A A A A A A A A A A A O M 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A Y A A A A A A A A H 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V E F f R G F p b H l f U m l k Z X J z a G l 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W I y M z Z k M z A t N W Y y O S 0 0 N D R h L T h k N z U t N z Q z M T N k Y W Q z M T k 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V E F f R G F p b H l f U m l k Z X J z a G l w I i A v P j x F b n R y e S B U e X B l P S J G a W x s Z W R D b 2 1 w b G V 0 Z V J l c 3 V s d F R v V 2 9 y a 3 N o Z W V 0 I i B W Y W x 1 Z T 0 i b D E i I C 8 + P E V u d H J 5 I F R 5 c G U 9 I k F k Z G V k V G 9 E Y X R h T W 9 k Z W w i I F Z h b H V l P S J s M S I g L z 4 8 R W 5 0 c n k g V H l w Z T 0 i R m l s b E N v d W 5 0 I i B W Y W x 1 Z T 0 i b D E 3 M D Y i I C 8 + P E V u d H J 5 I F R 5 c G U 9 I k Z p b G x F c n J v c k N v Z G U i I F Z h b H V l P S J z V W 5 r b m 9 3 b i I g L z 4 8 R W 5 0 c n k g V H l w Z T 0 i R m l s b E V y c m 9 y Q 2 9 1 b n Q i I F Z h b H V l P S J s M C I g L z 4 8 R W 5 0 c n k g V H l w Z T 0 i R m l s b E x h c 3 R V c G R h d G V k I i B W Y W x 1 Z T 0 i Z D I w M j U t M D Y t M j Z U M T U 6 N T c 6 M D Q u N D U 3 N T k 5 M V o i I C 8 + P E V u d H J 5 I F R 5 c G U 9 I k Z p b G x D b 2 x 1 b W 5 U e X B l c y I g V m F s d W U 9 I n N D U U 1 E Q X d N R E F 3 T U R B d 0 1 E Q X d N R E J n P T 0 i I C 8 + P E V u d H J 5 I F R 5 c G U 9 I k Z p b G x D b 2 x 1 b W 5 O Y W 1 l c y I g V m F s d W U 9 I n N b J n F 1 b 3 Q 7 R G F 0 Z S Z x d W 9 0 O y w m c X V v d D t T d W J 3 Y X l z O i B U b 3 R h b C B F c 3 R p b W F 0 Z W Q g U m l k Z X J z a G l w J n F 1 b 3 Q 7 L C Z x d W 9 0 O 1 N 1 Y n d h e X M 6 I C U g b 2 Y g Q 2 9 t c G F y Y W J s Z S B Q c m U t U G F u Z G V t a W M g R G F 5 J n F 1 b 3 Q 7 L C Z x d W 9 0 O 0 J 1 c 2 V z O i B U b 3 R h b C B F c 3 R p b W F 0 Z W Q g U m l k Z X J z a G l w J n F 1 b 3 Q 7 L C Z x d W 9 0 O 0 J 1 c 2 V z O i A l I G 9 m I E N v b X B h c m F i b G U g U H J l L V B h b m R l b W l j I E R h e S Z x d W 9 0 O y w m c X V v d D t M S V J S O i B U b 3 R h b C B F c 3 R p b W F 0 Z W Q g U m l k Z X J z a G l w J n F 1 b 3 Q 7 L C Z x d W 9 0 O 0 x J U l I 6 I C U g b 2 Y g Q 2 9 t c G F y Y W J s Z S B Q c m U t U G F u Z G V t a W M g R G F 5 J n F 1 b 3 Q 7 L C Z x d W 9 0 O 0 1 l d H J v L U 5 v c n R o O i B U b 3 R h b C B F c 3 R p b W F 0 Z W Q g U m l k Z X J z a G l w J n F 1 b 3 Q 7 L C Z x d W 9 0 O 0 1 l d H J v L U 5 v c n R o O i A l I G 9 m I E N v b X B h c m F i b G U g U H J l L V B h b m R l b W l j I E R h e S Z x d W 9 0 O y w m c X V v d D t B Y 2 N l c 3 M t Q S 1 S a W R l O i B U b 3 R h b C B T Y 2 h l Z H V s Z W Q g V H J p c H M m c X V v d D s s J n F 1 b 3 Q 7 Q W N j Z X N z L U E t U m l k Z T o g J S B v Z i B D b 2 1 w Y X J h Y m x l I F B y Z S 1 Q Y W 5 k Z W 1 p Y y B E Y X k m c X V v d D s s J n F 1 b 3 Q 7 Q n J p Z G d l c y B h b m Q g V H V u b m V s c z o g V G 9 0 Y W w g V H J h Z m Z p Y y Z x d W 9 0 O y w m c X V v d D t C c m l k Z 2 V z I G F u Z C B U d W 5 u Z W x z O i A l I G 9 m I E N v b X B h c m F i b G U g U H J l L V B h b m R l b W l j I E R h e S Z x d W 9 0 O y w m c X V v d D t T d G F 0 Z W 4 g S X N s Y W 5 k I F J h a W x 3 Y X k 6 I F R v d G F s I E V z d G l t Y X R l Z C B S a W R l c n N o a X A m c X V v d D s s J n F 1 b 3 Q 7 U 3 R h d G V u I E l z b G F u Z C B S Y W l s d 2 F 5 O i A l I G 9 m I E N v b X B h c m F i b G U g U H J l L V B h b m R l b W l j I E R h e S Z x d W 9 0 O y w m c X V v d D t E Y X k g T m F t 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N V E F f R G F p b H l f U m l k Z X J z a G l w L 0 N o Y W 5 n Z W Q g V H l w Z S 5 7 R G F 0 Z S w w f S Z x d W 9 0 O y w m c X V v d D t T Z W N 0 a W 9 u M S 9 N V E F f R G F p b H l f U m l k Z X J z a G l w L 0 N o Y W 5 n Z W Q g V H l w Z S 5 7 U 3 V i d 2 F 5 c z o g V G 9 0 Y W w g R X N 0 a W 1 h d G V k I F J p Z G V y c 2 h p c C w x f S Z x d W 9 0 O y w m c X V v d D t T Z W N 0 a W 9 u M S 9 N V E F f R G F p b H l f U m l k Z X J z a G l w L 0 N o Y W 5 n Z W Q g V H l w Z S 5 7 U 3 V i d 2 F 5 c z o g J S B v Z i B D b 2 1 w Y X J h Y m x l I F B y Z S 1 Q Y W 5 k Z W 1 p Y y B E Y X k s M n 0 m c X V v d D s s J n F 1 b 3 Q 7 U 2 V j d G l v b j E v T V R B X 0 R h a W x 5 X 1 J p Z G V y c 2 h p c C 9 D a G F u Z 2 V k I F R 5 c G U u e 0 J 1 c 2 V z O i B U b 3 R h b C B F c 3 R p b W F 0 Z W Q g U m l k Z X J z a G l w L D N 9 J n F 1 b 3 Q 7 L C Z x d W 9 0 O 1 N l Y 3 R p b 2 4 x L 0 1 U Q V 9 E Y W l s e V 9 S a W R l c n N o a X A v Q 2 h h b m d l Z C B U e X B l L n t C d X N l c z o g J S B v Z i B D b 2 1 w Y X J h Y m x l I F B y Z S 1 Q Y W 5 k Z W 1 p Y y B E Y X k s N H 0 m c X V v d D s s J n F 1 b 3 Q 7 U 2 V j d G l v b j E v T V R B X 0 R h a W x 5 X 1 J p Z G V y c 2 h p c C 9 D a G F u Z 2 V k I F R 5 c G U u e 0 x J U l I 6 I F R v d G F s I E V z d G l t Y X R l Z C B S a W R l c n N o a X A s N X 0 m c X V v d D s s J n F 1 b 3 Q 7 U 2 V j d G l v b j E v T V R B X 0 R h a W x 5 X 1 J p Z G V y c 2 h p c C 9 D a G F u Z 2 V k I F R 5 c G U u e 0 x J U l I 6 I C U g b 2 Y g Q 2 9 t c G F y Y W J s Z S B Q c m U t U G F u Z G V t a W M g R G F 5 L D Z 9 J n F 1 b 3 Q 7 L C Z x d W 9 0 O 1 N l Y 3 R p b 2 4 x L 0 1 U Q V 9 E Y W l s e V 9 S a W R l c n N o a X A v Q 2 h h b m d l Z C B U e X B l L n t N Z X R y b y 1 O b 3 J 0 a D o g V G 9 0 Y W w g R X N 0 a W 1 h d G V k I F J p Z G V y c 2 h p c C w 3 f S Z x d W 9 0 O y w m c X V v d D t T Z W N 0 a W 9 u M S 9 N V E F f R G F p b H l f U m l k Z X J z a G l w L 0 N o Y W 5 n Z W Q g V H l w Z S 5 7 T W V 0 c m 8 t T m 9 y d G g 6 I C U g b 2 Y g Q 2 9 t c G F y Y W J s Z S B Q c m U t U G F u Z G V t a W M g R G F 5 L D h 9 J n F 1 b 3 Q 7 L C Z x d W 9 0 O 1 N l Y 3 R p b 2 4 x L 0 1 U Q V 9 E Y W l s e V 9 S a W R l c n N o a X A v Q 2 h h b m d l Z C B U e X B l L n t B Y 2 N l c 3 M t Q S 1 S a W R l O i B U b 3 R h b C B T Y 2 h l Z H V s Z W Q g V H J p c H M s O X 0 m c X V v d D s s J n F 1 b 3 Q 7 U 2 V j d G l v b j E v T V R B X 0 R h a W x 5 X 1 J p Z G V y c 2 h p c C 9 D a G F u Z 2 V k I F R 5 c G U u e 0 F j Y 2 V z c y 1 B L V J p Z G U 6 I C U g b 2 Y g Q 2 9 t c G F y Y W J s Z S B Q c m U t U G F u Z G V t a W M g R G F 5 L D E w f S Z x d W 9 0 O y w m c X V v d D t T Z W N 0 a W 9 u M S 9 N V E F f R G F p b H l f U m l k Z X J z a G l w L 0 N o Y W 5 n Z W Q g V H l w Z S 5 7 Q n J p Z G d l c y B h b m Q g V H V u b m V s c z o g V G 9 0 Y W w g V H J h Z m Z p Y y w x M X 0 m c X V v d D s s J n F 1 b 3 Q 7 U 2 V j d G l v b j E v T V R B X 0 R h a W x 5 X 1 J p Z G V y c 2 h p c C 9 D a G F u Z 2 V k I F R 5 c G U u e 0 J y a W R n Z X M g Y W 5 k I F R 1 b m 5 l b H M 6 I C U g b 2 Y g Q 2 9 t c G F y Y W J s Z S B Q c m U t U G F u Z G V t a W M g R G F 5 L D E y f S Z x d W 9 0 O y w m c X V v d D t T Z W N 0 a W 9 u M S 9 N V E F f R G F p b H l f U m l k Z X J z a G l w L 0 N o Y W 5 n Z W Q g V H l w Z S 5 7 U 3 R h d G V u I E l z b G F u Z C B S Y W l s d 2 F 5 O i B U b 3 R h b C B F c 3 R p b W F 0 Z W Q g U m l k Z X J z a G l w L D E z f S Z x d W 9 0 O y w m c X V v d D t T Z W N 0 a W 9 u M S 9 N V E F f R G F p b H l f U m l k Z X J z a G l w L 0 N o Y W 5 n Z W Q g V H l w Z S 5 7 U 3 R h d G V u I E l z b G F u Z C B S Y W l s d 2 F 5 O i A l I G 9 m I E N v b X B h c m F i b G U g U H J l L V B h b m R l b W l j I E R h e S w x N H 0 m c X V v d D s s J n F 1 b 3 Q 7 U 2 V j d G l v b j E v T V R B X 0 R h a W x 5 X 1 J p Z G V y c 2 h p c C 9 J b n N l c n R l Z C B E Y X k g T m F t Z S 5 7 R G F 5 I E 5 h b W U s M T V 9 J n F 1 b 3 Q 7 X S w m c X V v d D t D b 2 x 1 b W 5 D b 3 V u d C Z x d W 9 0 O z o x N i w m c X V v d D t L Z X l D b 2 x 1 b W 5 O Y W 1 l c y Z x d W 9 0 O z p b X S w m c X V v d D t D b 2 x 1 b W 5 J Z G V u d G l 0 a W V z J n F 1 b 3 Q 7 O l s m c X V v d D t T Z W N 0 a W 9 u M S 9 N V E F f R G F p b H l f U m l k Z X J z a G l w L 0 N o Y W 5 n Z W Q g V H l w Z S 5 7 R G F 0 Z S w w f S Z x d W 9 0 O y w m c X V v d D t T Z W N 0 a W 9 u M S 9 N V E F f R G F p b H l f U m l k Z X J z a G l w L 0 N o Y W 5 n Z W Q g V H l w Z S 5 7 U 3 V i d 2 F 5 c z o g V G 9 0 Y W w g R X N 0 a W 1 h d G V k I F J p Z G V y c 2 h p c C w x f S Z x d W 9 0 O y w m c X V v d D t T Z W N 0 a W 9 u M S 9 N V E F f R G F p b H l f U m l k Z X J z a G l w L 0 N o Y W 5 n Z W Q g V H l w Z S 5 7 U 3 V i d 2 F 5 c z o g J S B v Z i B D b 2 1 w Y X J h Y m x l I F B y Z S 1 Q Y W 5 k Z W 1 p Y y B E Y X k s M n 0 m c X V v d D s s J n F 1 b 3 Q 7 U 2 V j d G l v b j E v T V R B X 0 R h a W x 5 X 1 J p Z G V y c 2 h p c C 9 D a G F u Z 2 V k I F R 5 c G U u e 0 J 1 c 2 V z O i B U b 3 R h b C B F c 3 R p b W F 0 Z W Q g U m l k Z X J z a G l w L D N 9 J n F 1 b 3 Q 7 L C Z x d W 9 0 O 1 N l Y 3 R p b 2 4 x L 0 1 U Q V 9 E Y W l s e V 9 S a W R l c n N o a X A v Q 2 h h b m d l Z C B U e X B l L n t C d X N l c z o g J S B v Z i B D b 2 1 w Y X J h Y m x l I F B y Z S 1 Q Y W 5 k Z W 1 p Y y B E Y X k s N H 0 m c X V v d D s s J n F 1 b 3 Q 7 U 2 V j d G l v b j E v T V R B X 0 R h a W x 5 X 1 J p Z G V y c 2 h p c C 9 D a G F u Z 2 V k I F R 5 c G U u e 0 x J U l I 6 I F R v d G F s I E V z d G l t Y X R l Z C B S a W R l c n N o a X A s N X 0 m c X V v d D s s J n F 1 b 3 Q 7 U 2 V j d G l v b j E v T V R B X 0 R h a W x 5 X 1 J p Z G V y c 2 h p c C 9 D a G F u Z 2 V k I F R 5 c G U u e 0 x J U l I 6 I C U g b 2 Y g Q 2 9 t c G F y Y W J s Z S B Q c m U t U G F u Z G V t a W M g R G F 5 L D Z 9 J n F 1 b 3 Q 7 L C Z x d W 9 0 O 1 N l Y 3 R p b 2 4 x L 0 1 U Q V 9 E Y W l s e V 9 S a W R l c n N o a X A v Q 2 h h b m d l Z C B U e X B l L n t N Z X R y b y 1 O b 3 J 0 a D o g V G 9 0 Y W w g R X N 0 a W 1 h d G V k I F J p Z G V y c 2 h p c C w 3 f S Z x d W 9 0 O y w m c X V v d D t T Z W N 0 a W 9 u M S 9 N V E F f R G F p b H l f U m l k Z X J z a G l w L 0 N o Y W 5 n Z W Q g V H l w Z S 5 7 T W V 0 c m 8 t T m 9 y d G g 6 I C U g b 2 Y g Q 2 9 t c G F y Y W J s Z S B Q c m U t U G F u Z G V t a W M g R G F 5 L D h 9 J n F 1 b 3 Q 7 L C Z x d W 9 0 O 1 N l Y 3 R p b 2 4 x L 0 1 U Q V 9 E Y W l s e V 9 S a W R l c n N o a X A v Q 2 h h b m d l Z C B U e X B l L n t B Y 2 N l c 3 M t Q S 1 S a W R l O i B U b 3 R h b C B T Y 2 h l Z H V s Z W Q g V H J p c H M s O X 0 m c X V v d D s s J n F 1 b 3 Q 7 U 2 V j d G l v b j E v T V R B X 0 R h a W x 5 X 1 J p Z G V y c 2 h p c C 9 D a G F u Z 2 V k I F R 5 c G U u e 0 F j Y 2 V z c y 1 B L V J p Z G U 6 I C U g b 2 Y g Q 2 9 t c G F y Y W J s Z S B Q c m U t U G F u Z G V t a W M g R G F 5 L D E w f S Z x d W 9 0 O y w m c X V v d D t T Z W N 0 a W 9 u M S 9 N V E F f R G F p b H l f U m l k Z X J z a G l w L 0 N o Y W 5 n Z W Q g V H l w Z S 5 7 Q n J p Z G d l c y B h b m Q g V H V u b m V s c z o g V G 9 0 Y W w g V H J h Z m Z p Y y w x M X 0 m c X V v d D s s J n F 1 b 3 Q 7 U 2 V j d G l v b j E v T V R B X 0 R h a W x 5 X 1 J p Z G V y c 2 h p c C 9 D a G F u Z 2 V k I F R 5 c G U u e 0 J y a W R n Z X M g Y W 5 k I F R 1 b m 5 l b H M 6 I C U g b 2 Y g Q 2 9 t c G F y Y W J s Z S B Q c m U t U G F u Z G V t a W M g R G F 5 L D E y f S Z x d W 9 0 O y w m c X V v d D t T Z W N 0 a W 9 u M S 9 N V E F f R G F p b H l f U m l k Z X J z a G l w L 0 N o Y W 5 n Z W Q g V H l w Z S 5 7 U 3 R h d G V u I E l z b G F u Z C B S Y W l s d 2 F 5 O i B U b 3 R h b C B F c 3 R p b W F 0 Z W Q g U m l k Z X J z a G l w L D E z f S Z x d W 9 0 O y w m c X V v d D t T Z W N 0 a W 9 u M S 9 N V E F f R G F p b H l f U m l k Z X J z a G l w L 0 N o Y W 5 n Z W Q g V H l w Z S 5 7 U 3 R h d G V u I E l z b G F u Z C B S Y W l s d 2 F 5 O i A l I G 9 m I E N v b X B h c m F i b G U g U H J l L V B h b m R l b W l j I E R h e S w x N H 0 m c X V v d D s s J n F 1 b 3 Q 7 U 2 V j d G l v b j E v T V R B X 0 R h a W x 5 X 1 J p Z G V y c 2 h p c C 9 J b n N l c n R l Z C B E Y X k g T m F t Z S 5 7 R G F 5 I E 5 h b W U s M T V 9 J n F 1 b 3 Q 7 X S w m c X V v d D t S Z W x h d G l v b n N o a X B J b m Z v J n F 1 b 3 Q 7 O l t d f S I g L z 4 8 L 1 N 0 Y W J s Z U V u d H J p Z X M + P C 9 J d G V t P j x J d G V t P j x J d G V t T G 9 j Y X R p b 2 4 + P E l 0 Z W 1 U e X B l P k Z v c m 1 1 b G E 8 L 0 l 0 Z W 1 U e X B l P j x J d G V t U G F 0 a D 5 T Z W N 0 a W 9 u M S 9 N V E F f R G F p b H l f U m l k Z X J z a G l w L 1 N v d X J j Z T w v S X R l b V B h d G g + P C 9 J d G V t T G 9 j Y X R p b 2 4 + P F N 0 Y W J s Z U V u d H J p Z X M g L z 4 8 L 0 l 0 Z W 0 + P E l 0 Z W 0 + P E l 0 Z W 1 M b 2 N h d G l v b j 4 8 S X R l b V R 5 c G U + R m 9 y b X V s Y T w v S X R l b V R 5 c G U + P E l 0 Z W 1 Q Y X R o P l N l Y 3 R p b 2 4 x L 0 1 U Q V 9 E Y W l s e V 9 S a W R l c n N o a X A v U H J v b W 9 0 Z W Q l M j B I Z W F k Z X J z P C 9 J d G V t U G F 0 a D 4 8 L 0 l 0 Z W 1 M b 2 N h d G l v b j 4 8 U 3 R h Y m x l R W 5 0 c m l l c y A v P j w v S X R l b T 4 8 S X R l b T 4 8 S X R l b U x v Y 2 F 0 a W 9 u P j x J d G V t V H l w Z T 5 G b 3 J t d W x h P C 9 J d G V t V H l w Z T 4 8 S X R l b V B h d G g + U 2 V j d G l v b j E v T V R B X 0 R h a W x 5 X 1 J p Z G V y c 2 h p c C 9 D a G F u Z 2 V k J T I w V H l w Z T w v S X R l b V B h d G g + P C 9 J d G V t T G 9 j Y X R p b 2 4 + P F N 0 Y W J s Z U V u d H J p Z X M g L z 4 8 L 0 l 0 Z W 0 + P E l 0 Z W 0 + P E l 0 Z W 1 M b 2 N h d G l v b j 4 8 S X R l b V R 5 c G U + R m 9 y b X V s Y T w v S X R l b V R 5 c G U + P E l 0 Z W 1 Q Y X R o P l N l Y 3 R p b 2 4 x L 0 1 U Q V 9 E Y W l s e V 9 S a W R l c n N o a X A v S W 5 z Z X J 0 Z W Q l M j B E Y X k l M j B O Y W 1 l P C 9 J d G V t U G F 0 a D 4 8 L 0 l 0 Z W 1 M b 2 N h d G l v b j 4 8 U 3 R h Y m x l R W 5 0 c m l l c y A v P j w v S X R l b T 4 8 L 0 l 0 Z W 1 z P j w v T G 9 j Y W x Q Y W N r Y W d l T W V 0 Y W R h d G F G a W x l P h Y A A A B Q S w U G A A A A A A A A A A A A A A A A A A A A A A A A J g E A A A E A A A D Q j J 3 f A R X R E Y x 6 A M B P w p f r A Q A A A G P Q + D p 6 3 U d N n 9 w r k / j G h j 4 A A A A A A g A A A A A A E G Y A A A A B A A A g A A A A 4 H t E O L X 8 P o i s R 5 N g P h Y s p x N M H t R g M Q 8 w L F z y s y u Y 2 M Y A A A A A D o A A A A A C A A A g A A A A m i 7 D h 0 7 X t 9 S 3 6 K Q n r / Y 1 e S t q s X H W V O C d i B 0 Z G 4 a S W R J Q A A A A B p K X r O F F q L D 7 Y r C z B 5 4 S x e M y Z E p s R V e / E h R R o F b r T S I O Q 4 s u M f W t r 6 / e v h w C B A 0 S 2 Z X D W n R f q K 9 3 F P Z 5 i a J 8 W q 6 + g 4 J c M B z B d D 4 1 w I H D a U F A A A A A P X M Q C X R C 0 A 1 Q f Y p u H 3 f W d M 3 o i o F Y 0 9 9 c j m j Y q s j g g e E S j O Q D + G k Y y i a O p c d W N y + 9 P M g X N K J b O L + k L c / 7 L s F t 2 w = = < / 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 2 0 2 5 - 0 6 - 2 9 T 2 3 : 3 9 : 4 1 . 4 9 7 8 3 0 1 + 0 5 : 3 0 < / L a s t P r o c e s s e d T i m e > < / D a t a M o d e l i n g S a n d b o x . S e r i a l i z e d S a n d b o x E r r o r C a c h e > ] ] > < / C u s t o m C o n t e n t > < / G e m i n i > 
</file>

<file path=customXml/item5.xml>��< ? x m l   v e r s i o n = " 1 . 0 "   e n c o d i n g = " U T F - 1 6 " ? > < G e m i n i   x m l n s = " h t t p : / / g e m i n i / p i v o t c u s t o m i z a t i o n / 8 9 b 1 a 1 b 0 - a 0 5 e - 4 3 8 4 - 8 a 2 c - d b 3 2 2 e 4 5 a d 5 8 " > < 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6.xml>��< ? x m l   v e r s i o n = " 1 . 0 "   e n c o d i n g = " U T F - 1 6 " ? > < G e m i n i   x m l n s = " h t t p : / / g e m i n i / p i v o t c u s t o m i z a t i o n / d 4 3 7 4 e 4 a - c 5 a 7 - 4 1 5 3 - 9 8 d e - 0 d f d c 7 0 2 3 3 1 f " > < 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7.xml>��< ? x m l   v e r s i o n = " 1 . 0 "   e n c o d i n g = " U T F - 1 6 " ? > < G e m i n i   x m l n s = " h t t p : / / g e m i n i / p i v o t c u s t o m i z a t i o n / 1 8 e 2 9 1 b b - f 9 2 3 - 4 4 d e - 8 4 2 4 - b e d 0 4 2 8 7 a 1 c 2 " > < C u s t o m C o n t e n t > < ! [ C D A T A [ < ? x m l   v e r s i o n = " 1 . 0 "   e n c o d i n g = " u t f - 1 6 " ? > < S e t t i n g s > < C a l c u l a t e d F i e l d s > < i t e m > < M e a s u r e N a m e > T o t a l   E s t i m a t e d   R i d e r s h i p < / M e a s u r e N a m e > < D i s p l a y N a m e > T o t a l   E s t i m a t e d   R i d e r s h i p < / 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D619456-0D75-4078-8B3B-426F340A5D54}">
  <ds:schemaRefs>
    <ds:schemaRef ds:uri="http://gemini/pivotcustomization/97935a5f-5d0c-4ef9-847d-670276ae0c33"/>
  </ds:schemaRefs>
</ds:datastoreItem>
</file>

<file path=customXml/itemProps10.xml><?xml version="1.0" encoding="utf-8"?>
<ds:datastoreItem xmlns:ds="http://schemas.openxmlformats.org/officeDocument/2006/customXml" ds:itemID="{1DCF137C-CC6D-4772-9650-08DD987BBEC6}">
  <ds:schemaRefs>
    <ds:schemaRef ds:uri="http://gemini/pivotcustomization/fb08538c-7122-4d6d-ac40-d6acca26eea7"/>
  </ds:schemaRefs>
</ds:datastoreItem>
</file>

<file path=customXml/itemProps11.xml><?xml version="1.0" encoding="utf-8"?>
<ds:datastoreItem xmlns:ds="http://schemas.openxmlformats.org/officeDocument/2006/customXml" ds:itemID="{EEE4C797-4F45-4864-9FE7-85AA5306AB7B}">
  <ds:schemaRefs>
    <ds:schemaRef ds:uri="http://gemini/pivotcustomization/PowerPivotVersion"/>
  </ds:schemaRefs>
</ds:datastoreItem>
</file>

<file path=customXml/itemProps12.xml><?xml version="1.0" encoding="utf-8"?>
<ds:datastoreItem xmlns:ds="http://schemas.openxmlformats.org/officeDocument/2006/customXml" ds:itemID="{99A9D5D1-42E7-4727-BBEC-F75EA62059AD}">
  <ds:schemaRefs>
    <ds:schemaRef ds:uri="http://gemini/pivotcustomization/ee995535-52a1-4d84-98bd-87b22773611e"/>
  </ds:schemaRefs>
</ds:datastoreItem>
</file>

<file path=customXml/itemProps13.xml><?xml version="1.0" encoding="utf-8"?>
<ds:datastoreItem xmlns:ds="http://schemas.openxmlformats.org/officeDocument/2006/customXml" ds:itemID="{76982F65-30FF-4E85-9BBA-76D16BF17F34}">
  <ds:schemaRefs>
    <ds:schemaRef ds:uri="http://gemini/pivotcustomization/06dfe842-e476-4cac-b5a6-6937f59c5c43"/>
  </ds:schemaRefs>
</ds:datastoreItem>
</file>

<file path=customXml/itemProps14.xml><?xml version="1.0" encoding="utf-8"?>
<ds:datastoreItem xmlns:ds="http://schemas.openxmlformats.org/officeDocument/2006/customXml" ds:itemID="{B9913E29-9A61-4F87-902A-03128B84584B}">
  <ds:schemaRefs>
    <ds:schemaRef ds:uri="http://gemini/pivotcustomization/bd59bbcf-4482-4e9d-a062-9e301d92e15c"/>
  </ds:schemaRefs>
</ds:datastoreItem>
</file>

<file path=customXml/itemProps2.xml><?xml version="1.0" encoding="utf-8"?>
<ds:datastoreItem xmlns:ds="http://schemas.openxmlformats.org/officeDocument/2006/customXml" ds:itemID="{64577A46-3A75-4F15-9698-8CBBD8615211}">
  <ds:schemaRefs>
    <ds:schemaRef ds:uri="http://gemini/pivotcustomization/IsSandboxEmbedded"/>
  </ds:schemaRefs>
</ds:datastoreItem>
</file>

<file path=customXml/itemProps3.xml><?xml version="1.0" encoding="utf-8"?>
<ds:datastoreItem xmlns:ds="http://schemas.openxmlformats.org/officeDocument/2006/customXml" ds:itemID="{456AC015-B6E8-46CD-96A0-EA0155C6567D}">
  <ds:schemaRefs>
    <ds:schemaRef ds:uri="http://schemas.microsoft.com/DataMashup"/>
  </ds:schemaRefs>
</ds:datastoreItem>
</file>

<file path=customXml/itemProps4.xml><?xml version="1.0" encoding="utf-8"?>
<ds:datastoreItem xmlns:ds="http://schemas.openxmlformats.org/officeDocument/2006/customXml" ds:itemID="{D95F227D-69D0-4ABE-86A3-02408067E227}">
  <ds:schemaRefs>
    <ds:schemaRef ds:uri="http://gemini/pivotcustomization/ErrorCache"/>
  </ds:schemaRefs>
</ds:datastoreItem>
</file>

<file path=customXml/itemProps5.xml><?xml version="1.0" encoding="utf-8"?>
<ds:datastoreItem xmlns:ds="http://schemas.openxmlformats.org/officeDocument/2006/customXml" ds:itemID="{33C3A66A-2B4B-4E2C-80F0-CB361125B9FD}">
  <ds:schemaRefs>
    <ds:schemaRef ds:uri="http://gemini/pivotcustomization/89b1a1b0-a05e-4384-8a2c-db322e45ad58"/>
  </ds:schemaRefs>
</ds:datastoreItem>
</file>

<file path=customXml/itemProps6.xml><?xml version="1.0" encoding="utf-8"?>
<ds:datastoreItem xmlns:ds="http://schemas.openxmlformats.org/officeDocument/2006/customXml" ds:itemID="{C2A1EB8E-1A48-4495-9BD8-F0D8F3F5CB20}">
  <ds:schemaRefs>
    <ds:schemaRef ds:uri="http://gemini/pivotcustomization/d4374e4a-c5a7-4153-98de-0dfdc702331f"/>
  </ds:schemaRefs>
</ds:datastoreItem>
</file>

<file path=customXml/itemProps7.xml><?xml version="1.0" encoding="utf-8"?>
<ds:datastoreItem xmlns:ds="http://schemas.openxmlformats.org/officeDocument/2006/customXml" ds:itemID="{0FD734F1-4E3C-466B-A8B9-D522DFBA73CA}">
  <ds:schemaRefs>
    <ds:schemaRef ds:uri="http://gemini/pivotcustomization/18e291bb-f923-44de-8424-bed04287a1c2"/>
  </ds:schemaRefs>
</ds:datastoreItem>
</file>

<file path=customXml/itemProps8.xml><?xml version="1.0" encoding="utf-8"?>
<ds:datastoreItem xmlns:ds="http://schemas.openxmlformats.org/officeDocument/2006/customXml" ds:itemID="{2B09760B-BB7E-4A8E-A5B5-5C9D0D5FFFA6}">
  <ds:schemaRefs>
    <ds:schemaRef ds:uri="http://gemini/pivotcustomization/SandboxNonEmpty"/>
  </ds:schemaRefs>
</ds:datastoreItem>
</file>

<file path=customXml/itemProps9.xml><?xml version="1.0" encoding="utf-8"?>
<ds:datastoreItem xmlns:ds="http://schemas.openxmlformats.org/officeDocument/2006/customXml" ds:itemID="{A3FD1BEC-CA91-469A-BF99-14D41BF8351C}">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Forecast</vt:lpstr>
      <vt:lpstr>MTA_Daily_Ridership</vt:lpstr>
      <vt:lpstr>Formula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2025-06-26T15:54:47Z</dcterms:created>
  <dcterms:modified xsi:type="dcterms:W3CDTF">2025-07-13T06:25:17Z</dcterms:modified>
  <cp:category/>
  <cp:contentStatus/>
</cp:coreProperties>
</file>