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ek\Downloads\"/>
    </mc:Choice>
  </mc:AlternateContent>
  <xr:revisionPtr revIDLastSave="0" documentId="8_{78495BDF-BFE5-494C-8A9C-4D5C72213E7B}" xr6:coauthVersionLast="47" xr6:coauthVersionMax="47" xr10:uidLastSave="{00000000-0000-0000-0000-000000000000}"/>
  <bookViews>
    <workbookView xWindow="-108" yWindow="-108" windowWidth="23256" windowHeight="12456" xr2:uid="{8436E9A6-1816-44B7-84CE-8D953E7FA0A8}"/>
  </bookViews>
  <sheets>
    <sheet name="Sheet1" sheetId="1" r:id="rId1"/>
  </sheets>
  <definedNames>
    <definedName name="solver_adj" localSheetId="0" hidden="1">Sheet1!$B$12:$B$14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Sheet1!$N$11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2" i="1"/>
  <c r="N16" i="1"/>
  <c r="R7" i="1"/>
  <c r="R10" i="1"/>
  <c r="R9" i="1"/>
  <c r="R8" i="1"/>
  <c r="R6" i="1"/>
  <c r="R5" i="1"/>
  <c r="R4" i="1"/>
  <c r="R3" i="1"/>
  <c r="F3" i="1"/>
  <c r="F4" i="1"/>
  <c r="F5" i="1"/>
  <c r="F6" i="1"/>
  <c r="F7" i="1"/>
  <c r="F8" i="1"/>
  <c r="F9" i="1"/>
  <c r="F10" i="1"/>
  <c r="F2" i="1"/>
  <c r="E3" i="1"/>
  <c r="E4" i="1"/>
  <c r="E5" i="1"/>
  <c r="E6" i="1"/>
  <c r="G6" i="1" s="1"/>
  <c r="E7" i="1"/>
  <c r="G7" i="1" s="1"/>
  <c r="E8" i="1"/>
  <c r="G8" i="1" s="1"/>
  <c r="E9" i="1"/>
  <c r="G9" i="1" s="1"/>
  <c r="E10" i="1"/>
  <c r="G10" i="1" s="1"/>
  <c r="E2" i="1"/>
  <c r="G3" i="1"/>
  <c r="G4" i="1"/>
  <c r="G5" i="1"/>
  <c r="N18" i="1"/>
  <c r="N19" i="1"/>
  <c r="N17" i="1"/>
  <c r="L19" i="1"/>
  <c r="L18" i="1"/>
  <c r="L17" i="1"/>
  <c r="L16" i="1" l="1"/>
  <c r="N3" i="1" l="1"/>
  <c r="N4" i="1"/>
  <c r="G2" i="1"/>
  <c r="N2" i="1" l="1"/>
  <c r="R2" i="1"/>
  <c r="H9" i="1"/>
  <c r="K9" i="1" s="1"/>
  <c r="H8" i="1"/>
  <c r="K8" i="1" s="1"/>
  <c r="H7" i="1"/>
  <c r="K7" i="1" s="1"/>
  <c r="H6" i="1"/>
  <c r="I6" i="1" s="1"/>
  <c r="L6" i="1" s="1"/>
  <c r="H5" i="1"/>
  <c r="N5" i="1" s="1"/>
  <c r="H4" i="1"/>
  <c r="K4" i="1" s="1"/>
  <c r="H3" i="1"/>
  <c r="K3" i="1" s="1"/>
  <c r="J10" i="1"/>
  <c r="H10" i="1"/>
  <c r="K10" i="1" s="1"/>
  <c r="J9" i="1"/>
  <c r="J8" i="1"/>
  <c r="J7" i="1"/>
  <c r="J6" i="1"/>
  <c r="J3" i="1"/>
  <c r="Q3" i="1"/>
  <c r="O3" i="1"/>
  <c r="P3" i="1" s="1"/>
  <c r="H2" i="1"/>
  <c r="K2" i="1" s="1"/>
  <c r="J4" i="1"/>
  <c r="J2" i="1"/>
  <c r="Q4" i="1"/>
  <c r="O4" i="1"/>
  <c r="P4" i="1" s="1"/>
  <c r="J5" i="1"/>
  <c r="O2" i="1" l="1"/>
  <c r="P2" i="1" s="1"/>
  <c r="I8" i="1"/>
  <c r="L8" i="1" s="1"/>
  <c r="K6" i="1"/>
  <c r="I9" i="1"/>
  <c r="L9" i="1" s="1"/>
  <c r="I7" i="1"/>
  <c r="L7" i="1" s="1"/>
  <c r="I3" i="1"/>
  <c r="L3" i="1" s="1"/>
  <c r="I4" i="1"/>
  <c r="L4" i="1" s="1"/>
  <c r="I5" i="1"/>
  <c r="L5" i="1" s="1"/>
  <c r="I10" i="1"/>
  <c r="N10" i="1" s="1"/>
  <c r="K5" i="1"/>
  <c r="I2" i="1"/>
  <c r="L2" i="1" s="1"/>
  <c r="N8" i="1"/>
  <c r="Q2" i="1"/>
  <c r="O5" i="1"/>
  <c r="P5" i="1" s="1"/>
  <c r="Q5" i="1"/>
  <c r="O6" i="1" l="1"/>
  <c r="P6" i="1" s="1"/>
  <c r="N6" i="1"/>
  <c r="O7" i="1"/>
  <c r="P7" i="1" s="1"/>
  <c r="N7" i="1"/>
  <c r="Q7" i="1" s="1"/>
  <c r="L10" i="1"/>
  <c r="Q10" i="1"/>
  <c r="O10" i="1"/>
  <c r="P10" i="1" s="1"/>
  <c r="O8" i="1"/>
  <c r="P8" i="1" s="1"/>
  <c r="Q8" i="1"/>
  <c r="Q6" i="1" l="1"/>
  <c r="O9" i="1"/>
  <c r="P9" i="1" s="1"/>
  <c r="P11" i="1" s="1"/>
  <c r="N9" i="1"/>
  <c r="Q9" i="1" s="1"/>
  <c r="Q11" i="1" s="1"/>
  <c r="N11" i="1" l="1"/>
  <c r="O11" i="1"/>
</calcChain>
</file>

<file path=xl/sharedStrings.xml><?xml version="1.0" encoding="utf-8"?>
<sst xmlns="http://schemas.openxmlformats.org/spreadsheetml/2006/main" count="24" uniqueCount="24">
  <si>
    <t>X</t>
  </si>
  <si>
    <t>Y</t>
  </si>
  <si>
    <t>r</t>
  </si>
  <si>
    <t>a1</t>
  </si>
  <si>
    <t>a2</t>
  </si>
  <si>
    <t>b</t>
  </si>
  <si>
    <t>logit 1</t>
  </si>
  <si>
    <t>logit 2</t>
  </si>
  <si>
    <t>p1</t>
  </si>
  <si>
    <t>p2</t>
  </si>
  <si>
    <t>p3</t>
  </si>
  <si>
    <t>exp p1</t>
  </si>
  <si>
    <t>exp p2</t>
  </si>
  <si>
    <t>exp p3</t>
  </si>
  <si>
    <t>predict(Pi^)</t>
  </si>
  <si>
    <t>residual</t>
  </si>
  <si>
    <t>pearson</t>
  </si>
  <si>
    <t>deviance</t>
  </si>
  <si>
    <t>r*Log(pi^)</t>
  </si>
  <si>
    <t>Y LEVELS</t>
  </si>
  <si>
    <t>X LEVELS</t>
  </si>
  <si>
    <t>Local</t>
  </si>
  <si>
    <t>Global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</si>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</sst>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B7DEE-F55A-4AF7-A490-E682DE4F1FB8}">
  <dimension ref="A1:R19"/>
  <sheetViews>
    <sheetView tabSelected="1" workbookViewId="0">
      <selection activeCell="Q16" sqref="Q16"/>
    </sheetView>
  </sheetViews>
  <sheetFormatPr defaultRowHeight="14.4" x14ac:dyDescent="0.3"/>
  <cols>
    <col min="13" max="13" width="10.21875" customWidth="1"/>
  </cols>
  <sheetData>
    <row r="1" spans="1:18" x14ac:dyDescent="0.3">
      <c r="A1" s="1" t="s">
        <v>1</v>
      </c>
      <c r="B1" s="1" t="s">
        <v>0</v>
      </c>
      <c r="C1" s="1" t="s">
        <v>2</v>
      </c>
      <c r="D1" s="1"/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18</v>
      </c>
      <c r="O1" t="s">
        <v>15</v>
      </c>
      <c r="P1" t="s">
        <v>16</v>
      </c>
      <c r="Q1" t="s">
        <v>17</v>
      </c>
      <c r="R1" t="s">
        <v>23</v>
      </c>
    </row>
    <row r="2" spans="1:18" x14ac:dyDescent="0.3">
      <c r="A2" s="1">
        <v>1</v>
      </c>
      <c r="B2" s="1">
        <v>1</v>
      </c>
      <c r="C2" s="1">
        <v>40</v>
      </c>
      <c r="D2" s="2">
        <v>75</v>
      </c>
      <c r="E2">
        <f>$B$12+$B$14*B2</f>
        <v>3.0626447091608888E-2</v>
      </c>
      <c r="F2">
        <f>$B$13+$B$14*B2</f>
        <v>1.3096752221979031</v>
      </c>
      <c r="G2">
        <f>EXP(E2)/(1+EXP(E2))</f>
        <v>0.50765601335044486</v>
      </c>
      <c r="H2">
        <f>(EXP(F2)/(1+EXP(F2)))-G2</f>
        <v>0.27980279037376465</v>
      </c>
      <c r="I2">
        <f>1-G2-H2</f>
        <v>0.21254119627579049</v>
      </c>
      <c r="J2">
        <f>C2*G2</f>
        <v>20.306240534017796</v>
      </c>
      <c r="K2">
        <f>C2*H2</f>
        <v>11.192111614950587</v>
      </c>
      <c r="L2">
        <f>C2*I2</f>
        <v>8.5016478510316205</v>
      </c>
      <c r="M2">
        <f>IF(A2=1,G2,IF(A2=2,H2,I2))</f>
        <v>0.50765601335044486</v>
      </c>
      <c r="N2">
        <f>$C2*LN(M2)</f>
        <v>-27.118047993591649</v>
      </c>
      <c r="O2">
        <f>1-M2</f>
        <v>0.49234398664955514</v>
      </c>
      <c r="P2">
        <f>O2/(SQRT(M2*(1-M2)))</f>
        <v>0.98480342766744966</v>
      </c>
      <c r="Q2">
        <f>SQRT(-2*N2)</f>
        <v>7.3645160049512617</v>
      </c>
      <c r="R2">
        <f>$D$2*G2</f>
        <v>38.074201001283363</v>
      </c>
    </row>
    <row r="3" spans="1:18" x14ac:dyDescent="0.3">
      <c r="A3" s="1">
        <v>2</v>
      </c>
      <c r="B3" s="1">
        <v>1</v>
      </c>
      <c r="C3" s="1">
        <v>20</v>
      </c>
      <c r="D3" s="1"/>
      <c r="E3">
        <f t="shared" ref="E3:E10" si="0">$B$12+$B$14*B3</f>
        <v>3.0626447091608888E-2</v>
      </c>
      <c r="F3">
        <f t="shared" ref="F3:F10" si="1">$B$13+$B$14*B3</f>
        <v>1.3096752221979031</v>
      </c>
      <c r="G3">
        <f t="shared" ref="G3:G10" si="2">EXP(E3)/(1+EXP(E3))</f>
        <v>0.50765601335044486</v>
      </c>
      <c r="H3">
        <f t="shared" ref="H3:H10" si="3">(EXP(F3)/(1+EXP(F3)))-G3</f>
        <v>0.27980279037376465</v>
      </c>
      <c r="I3">
        <f t="shared" ref="I3:I10" si="4">1-G3-H3</f>
        <v>0.21254119627579049</v>
      </c>
      <c r="J3">
        <f t="shared" ref="J3:J10" si="5">C3*G3</f>
        <v>10.153120267008898</v>
      </c>
      <c r="K3">
        <f t="shared" ref="K3:K10" si="6">C3*H3</f>
        <v>5.5960558074752935</v>
      </c>
      <c r="L3">
        <f t="shared" ref="L3:L10" si="7">C3*I3</f>
        <v>4.2508239255158102</v>
      </c>
      <c r="M3">
        <f t="shared" ref="M3:M10" si="8">IF(A3=1,G3,IF(A3=2,H3,I3))</f>
        <v>0.27980279037376465</v>
      </c>
      <c r="N3">
        <f t="shared" ref="N3:N10" si="9">$C3*LN(M3)</f>
        <v>-25.473404881130143</v>
      </c>
      <c r="O3">
        <f t="shared" ref="O3:O10" si="10">1-M3</f>
        <v>0.72019720962623535</v>
      </c>
      <c r="P3">
        <f t="shared" ref="P3:P10" si="11">O3/(SQRT(M3*(1-M3)))</f>
        <v>1.6043521350534169</v>
      </c>
      <c r="Q3">
        <f t="shared" ref="Q3:Q10" si="12">SQRT(-2*N3)</f>
        <v>7.1377033955089706</v>
      </c>
      <c r="R3">
        <f>D2*H2</f>
        <v>20.98520927803235</v>
      </c>
    </row>
    <row r="4" spans="1:18" x14ac:dyDescent="0.3">
      <c r="A4" s="1">
        <v>3</v>
      </c>
      <c r="B4" s="1">
        <v>1</v>
      </c>
      <c r="C4" s="1">
        <v>15</v>
      </c>
      <c r="D4" s="1"/>
      <c r="E4">
        <f t="shared" si="0"/>
        <v>3.0626447091608888E-2</v>
      </c>
      <c r="F4">
        <f t="shared" si="1"/>
        <v>1.3096752221979031</v>
      </c>
      <c r="G4">
        <f t="shared" si="2"/>
        <v>0.50765601335044486</v>
      </c>
      <c r="H4">
        <f t="shared" si="3"/>
        <v>0.27980279037376465</v>
      </c>
      <c r="I4">
        <f t="shared" si="4"/>
        <v>0.21254119627579049</v>
      </c>
      <c r="J4">
        <f t="shared" si="5"/>
        <v>7.6148402002566726</v>
      </c>
      <c r="K4">
        <f t="shared" si="6"/>
        <v>4.1970418556064697</v>
      </c>
      <c r="L4">
        <f t="shared" si="7"/>
        <v>3.1881179441368572</v>
      </c>
      <c r="M4">
        <f t="shared" si="8"/>
        <v>0.21254119627579049</v>
      </c>
      <c r="N4">
        <f t="shared" si="9"/>
        <v>-23.2292916686966</v>
      </c>
      <c r="O4">
        <f t="shared" si="10"/>
        <v>0.78745880372420951</v>
      </c>
      <c r="P4">
        <f t="shared" si="11"/>
        <v>1.9248299209803841</v>
      </c>
      <c r="Q4">
        <f t="shared" si="12"/>
        <v>6.8160533549403208</v>
      </c>
      <c r="R4">
        <f>I2*D2</f>
        <v>15.940589720684287</v>
      </c>
    </row>
    <row r="5" spans="1:18" x14ac:dyDescent="0.3">
      <c r="A5" s="1">
        <v>1</v>
      </c>
      <c r="B5" s="1">
        <v>2</v>
      </c>
      <c r="C5" s="1">
        <v>75</v>
      </c>
      <c r="D5" s="2">
        <v>200</v>
      </c>
      <c r="E5">
        <f t="shared" si="0"/>
        <v>-0.40928599627020573</v>
      </c>
      <c r="F5">
        <f t="shared" si="1"/>
        <v>0.86976277883608855</v>
      </c>
      <c r="G5">
        <f t="shared" si="2"/>
        <v>0.39908333820254055</v>
      </c>
      <c r="H5">
        <f t="shared" si="3"/>
        <v>0.30561299660840296</v>
      </c>
      <c r="I5">
        <f t="shared" si="4"/>
        <v>0.29530366518905654</v>
      </c>
      <c r="J5">
        <f t="shared" si="5"/>
        <v>29.931250365190539</v>
      </c>
      <c r="K5">
        <f t="shared" si="6"/>
        <v>22.920974745630222</v>
      </c>
      <c r="L5">
        <f t="shared" si="7"/>
        <v>22.147774889179242</v>
      </c>
      <c r="M5">
        <f t="shared" si="8"/>
        <v>0.39908333820254055</v>
      </c>
      <c r="N5">
        <f t="shared" si="9"/>
        <v>-68.893876216991202</v>
      </c>
      <c r="O5">
        <f t="shared" si="10"/>
        <v>0.60091666179745951</v>
      </c>
      <c r="P5">
        <f t="shared" si="11"/>
        <v>1.2270869144407082</v>
      </c>
      <c r="Q5">
        <f t="shared" si="12"/>
        <v>11.738302791885307</v>
      </c>
      <c r="R5">
        <f>D5*G5</f>
        <v>79.816667640508115</v>
      </c>
    </row>
    <row r="6" spans="1:18" x14ac:dyDescent="0.3">
      <c r="A6" s="1">
        <v>2</v>
      </c>
      <c r="B6" s="1">
        <v>2</v>
      </c>
      <c r="C6" s="1">
        <v>65</v>
      </c>
      <c r="D6" s="1"/>
      <c r="E6">
        <f t="shared" si="0"/>
        <v>-0.40928599627020573</v>
      </c>
      <c r="F6">
        <f t="shared" si="1"/>
        <v>0.86976277883608855</v>
      </c>
      <c r="G6">
        <f t="shared" si="2"/>
        <v>0.39908333820254055</v>
      </c>
      <c r="H6">
        <f t="shared" si="3"/>
        <v>0.30561299660840296</v>
      </c>
      <c r="I6">
        <f t="shared" si="4"/>
        <v>0.29530366518905654</v>
      </c>
      <c r="J6">
        <f t="shared" si="5"/>
        <v>25.940416983165136</v>
      </c>
      <c r="K6">
        <f t="shared" si="6"/>
        <v>19.864844779546193</v>
      </c>
      <c r="L6">
        <f t="shared" si="7"/>
        <v>19.194738237288675</v>
      </c>
      <c r="M6">
        <f t="shared" si="8"/>
        <v>0.30561299660840296</v>
      </c>
      <c r="N6">
        <f t="shared" si="9"/>
        <v>-77.053320137638693</v>
      </c>
      <c r="O6">
        <f t="shared" si="10"/>
        <v>0.69438700339159709</v>
      </c>
      <c r="P6">
        <f t="shared" si="11"/>
        <v>1.5073526966050126</v>
      </c>
      <c r="Q6">
        <f t="shared" si="12"/>
        <v>12.413969561557552</v>
      </c>
      <c r="R6">
        <f>D5*H5</f>
        <v>61.122599321680596</v>
      </c>
    </row>
    <row r="7" spans="1:18" x14ac:dyDescent="0.3">
      <c r="A7" s="1">
        <v>3</v>
      </c>
      <c r="B7" s="1">
        <v>2</v>
      </c>
      <c r="C7" s="1">
        <v>60</v>
      </c>
      <c r="D7" s="1"/>
      <c r="E7">
        <f t="shared" si="0"/>
        <v>-0.40928599627020573</v>
      </c>
      <c r="F7">
        <f t="shared" si="1"/>
        <v>0.86976277883608855</v>
      </c>
      <c r="G7">
        <f t="shared" si="2"/>
        <v>0.39908333820254055</v>
      </c>
      <c r="H7">
        <f t="shared" si="3"/>
        <v>0.30561299660840296</v>
      </c>
      <c r="I7">
        <f t="shared" si="4"/>
        <v>0.29530366518905654</v>
      </c>
      <c r="J7">
        <f t="shared" si="5"/>
        <v>23.945000292152432</v>
      </c>
      <c r="K7">
        <f t="shared" si="6"/>
        <v>18.336779796504178</v>
      </c>
      <c r="L7">
        <f t="shared" si="7"/>
        <v>17.718219911343393</v>
      </c>
      <c r="M7">
        <f t="shared" si="8"/>
        <v>0.29530366518905654</v>
      </c>
      <c r="N7">
        <f t="shared" si="9"/>
        <v>-73.185064713703085</v>
      </c>
      <c r="O7">
        <f t="shared" si="10"/>
        <v>0.7046963348109434</v>
      </c>
      <c r="P7">
        <f t="shared" si="11"/>
        <v>1.5447798208510195</v>
      </c>
      <c r="Q7">
        <f t="shared" si="12"/>
        <v>12.098352343497282</v>
      </c>
      <c r="R7">
        <f>D5*I7</f>
        <v>59.06073303781131</v>
      </c>
    </row>
    <row r="8" spans="1:18" x14ac:dyDescent="0.3">
      <c r="A8" s="1">
        <v>1</v>
      </c>
      <c r="B8" s="1">
        <v>3</v>
      </c>
      <c r="C8" s="1">
        <v>45</v>
      </c>
      <c r="D8" s="2">
        <v>140</v>
      </c>
      <c r="E8">
        <f t="shared" si="0"/>
        <v>-0.84919843963202024</v>
      </c>
      <c r="F8">
        <f t="shared" si="1"/>
        <v>0.42985033547427398</v>
      </c>
      <c r="G8">
        <f t="shared" si="2"/>
        <v>0.29960103013345463</v>
      </c>
      <c r="H8">
        <f t="shared" si="3"/>
        <v>0.30623689922527708</v>
      </c>
      <c r="I8">
        <f t="shared" si="4"/>
        <v>0.39416207064126829</v>
      </c>
      <c r="J8">
        <f t="shared" si="5"/>
        <v>13.482046356005458</v>
      </c>
      <c r="K8">
        <f t="shared" si="6"/>
        <v>13.780660465137469</v>
      </c>
      <c r="L8">
        <f t="shared" si="7"/>
        <v>17.737293178857072</v>
      </c>
      <c r="M8">
        <f t="shared" si="8"/>
        <v>0.29960103013345463</v>
      </c>
      <c r="N8">
        <f t="shared" si="9"/>
        <v>-54.238661504204309</v>
      </c>
      <c r="O8">
        <f t="shared" si="10"/>
        <v>0.70039896986654537</v>
      </c>
      <c r="P8">
        <f t="shared" si="11"/>
        <v>1.5289775129621912</v>
      </c>
      <c r="Q8">
        <f t="shared" si="12"/>
        <v>10.415244740687019</v>
      </c>
      <c r="R8">
        <f>D8*G8</f>
        <v>41.944144218683647</v>
      </c>
    </row>
    <row r="9" spans="1:18" x14ac:dyDescent="0.3">
      <c r="A9" s="1">
        <v>2</v>
      </c>
      <c r="B9" s="1">
        <v>3</v>
      </c>
      <c r="C9" s="1">
        <v>40</v>
      </c>
      <c r="D9" s="1"/>
      <c r="E9">
        <f t="shared" si="0"/>
        <v>-0.84919843963202024</v>
      </c>
      <c r="F9">
        <f t="shared" si="1"/>
        <v>0.42985033547427398</v>
      </c>
      <c r="G9">
        <f t="shared" si="2"/>
        <v>0.29960103013345463</v>
      </c>
      <c r="H9">
        <f t="shared" si="3"/>
        <v>0.30623689922527708</v>
      </c>
      <c r="I9">
        <f t="shared" si="4"/>
        <v>0.39416207064126829</v>
      </c>
      <c r="J9">
        <f t="shared" si="5"/>
        <v>11.984041205338185</v>
      </c>
      <c r="K9">
        <f t="shared" si="6"/>
        <v>12.249475969011083</v>
      </c>
      <c r="L9">
        <f t="shared" si="7"/>
        <v>15.766482825650732</v>
      </c>
      <c r="M9">
        <f t="shared" si="8"/>
        <v>0.30623689922527708</v>
      </c>
      <c r="N9">
        <f t="shared" si="9"/>
        <v>-47.335851843124736</v>
      </c>
      <c r="O9">
        <f t="shared" si="10"/>
        <v>0.69376310077472292</v>
      </c>
      <c r="P9">
        <f t="shared" si="11"/>
        <v>1.5051397980985841</v>
      </c>
      <c r="Q9">
        <f t="shared" si="12"/>
        <v>9.7299385242790439</v>
      </c>
      <c r="R9">
        <f>H8*D8</f>
        <v>42.87316589153879</v>
      </c>
    </row>
    <row r="10" spans="1:18" x14ac:dyDescent="0.3">
      <c r="A10" s="1">
        <v>3</v>
      </c>
      <c r="B10" s="1">
        <v>3</v>
      </c>
      <c r="C10" s="1">
        <v>55</v>
      </c>
      <c r="D10" s="1"/>
      <c r="E10">
        <f t="shared" si="0"/>
        <v>-0.84919843963202024</v>
      </c>
      <c r="F10">
        <f t="shared" si="1"/>
        <v>0.42985033547427398</v>
      </c>
      <c r="G10">
        <f t="shared" si="2"/>
        <v>0.29960103013345463</v>
      </c>
      <c r="H10">
        <f t="shared" si="3"/>
        <v>0.30623689922527708</v>
      </c>
      <c r="I10">
        <f t="shared" si="4"/>
        <v>0.39416207064126829</v>
      </c>
      <c r="J10">
        <f t="shared" si="5"/>
        <v>16.478056657340005</v>
      </c>
      <c r="K10">
        <f t="shared" si="6"/>
        <v>16.843029457390241</v>
      </c>
      <c r="L10">
        <f t="shared" si="7"/>
        <v>21.678913885269758</v>
      </c>
      <c r="M10">
        <f t="shared" si="8"/>
        <v>0.39416207064126829</v>
      </c>
      <c r="N10">
        <f t="shared" si="9"/>
        <v>-51.204620910237146</v>
      </c>
      <c r="O10">
        <f t="shared" si="10"/>
        <v>0.60583792935873171</v>
      </c>
      <c r="P10">
        <f t="shared" si="11"/>
        <v>1.2397691187661188</v>
      </c>
      <c r="Q10">
        <f t="shared" si="12"/>
        <v>10.119745146023901</v>
      </c>
      <c r="R10">
        <f>D8*I8</f>
        <v>55.182689889777564</v>
      </c>
    </row>
    <row r="11" spans="1:18" x14ac:dyDescent="0.3">
      <c r="N11">
        <f>SUM(N2:N10)</f>
        <v>-447.73213986931756</v>
      </c>
      <c r="O11">
        <f t="shared" ref="O11:Q11" si="13">SUM(O2:O10)</f>
        <v>6</v>
      </c>
      <c r="P11">
        <f t="shared" si="13"/>
        <v>13.067091345424886</v>
      </c>
      <c r="Q11">
        <f t="shared" si="13"/>
        <v>87.833825863330659</v>
      </c>
    </row>
    <row r="12" spans="1:18" x14ac:dyDescent="0.3">
      <c r="A12" t="s">
        <v>3</v>
      </c>
      <c r="B12">
        <v>0.47053889045342351</v>
      </c>
    </row>
    <row r="13" spans="1:18" x14ac:dyDescent="0.3">
      <c r="A13" t="s">
        <v>4</v>
      </c>
      <c r="B13">
        <v>1.7495876655597178</v>
      </c>
    </row>
    <row r="14" spans="1:18" x14ac:dyDescent="0.3">
      <c r="A14" t="s">
        <v>5</v>
      </c>
      <c r="B14">
        <v>-0.43991244336181462</v>
      </c>
      <c r="K14" t="s">
        <v>21</v>
      </c>
      <c r="N14" t="s">
        <v>22</v>
      </c>
    </row>
    <row r="15" spans="1:18" x14ac:dyDescent="0.3">
      <c r="H15" t="s">
        <v>19</v>
      </c>
    </row>
    <row r="16" spans="1:18" x14ac:dyDescent="0.3">
      <c r="F16" t="s">
        <v>20</v>
      </c>
      <c r="G16">
        <v>1</v>
      </c>
      <c r="H16">
        <v>2</v>
      </c>
      <c r="I16">
        <v>3</v>
      </c>
      <c r="K16">
        <v>11</v>
      </c>
      <c r="L16">
        <f>(G17*H18)/(G18*H17)</f>
        <v>1.7333333333333334</v>
      </c>
      <c r="N16">
        <f>(G17*(H18+I18+H19+I19))/((G19+G18)*(H17+I17))</f>
        <v>2.0952380952380953</v>
      </c>
    </row>
    <row r="17" spans="6:14" x14ac:dyDescent="0.3">
      <c r="F17">
        <v>1</v>
      </c>
      <c r="G17">
        <v>40</v>
      </c>
      <c r="H17">
        <v>20</v>
      </c>
      <c r="I17">
        <v>15</v>
      </c>
      <c r="K17">
        <v>12</v>
      </c>
      <c r="L17">
        <f>(H17*I18)/(H18*I17)</f>
        <v>1.2307692307692308</v>
      </c>
      <c r="N17">
        <f>((G17+H17)*(I18+I19))/((G18+H18+G19+H19)*(I17))</f>
        <v>2.0444444444444443</v>
      </c>
    </row>
    <row r="18" spans="6:14" x14ac:dyDescent="0.3">
      <c r="F18">
        <v>2</v>
      </c>
      <c r="G18">
        <v>75</v>
      </c>
      <c r="H18">
        <v>65</v>
      </c>
      <c r="I18">
        <v>60</v>
      </c>
      <c r="K18">
        <v>22</v>
      </c>
      <c r="L18">
        <f>(I19*H18)/(H19*I18)</f>
        <v>1.4895833333333333</v>
      </c>
      <c r="N18">
        <f>((G17+H17+G18+H18)*I19)/((G19+H19)*(I18+I17))</f>
        <v>1.7254901960784315</v>
      </c>
    </row>
    <row r="19" spans="6:14" x14ac:dyDescent="0.3">
      <c r="F19">
        <v>3</v>
      </c>
      <c r="G19">
        <v>45</v>
      </c>
      <c r="H19">
        <v>40</v>
      </c>
      <c r="I19">
        <v>55</v>
      </c>
      <c r="K19">
        <v>21</v>
      </c>
      <c r="L19">
        <f>(H19*G18)/(G19*H18)</f>
        <v>1.0256410256410255</v>
      </c>
      <c r="N19">
        <f>((G18+G17)*(H19+I19))/((H17+I17+H18+I18)*G19)</f>
        <v>1.5173611111111112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Sumona Nayek</dc:creator>
  <cp:lastModifiedBy>Sumona Nayek</cp:lastModifiedBy>
  <dcterms:created xsi:type="dcterms:W3CDTF">2024-02-17T11:50:40Z</dcterms:created>
  <dcterms:modified xsi:type="dcterms:W3CDTF">2024-02-21T21:20:03Z</dcterms:modified>
</cp:coreProperties>
</file>